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650" firstSheet="8" activeTab="8"/>
  </bookViews>
  <sheets>
    <sheet name="JAN" sheetId="1" r:id="rId1"/>
    <sheet name="FEB" sheetId="2" r:id="rId2"/>
    <sheet name="MARET" sheetId="3" r:id="rId3"/>
    <sheet name="APRIL" sheetId="4" r:id="rId4"/>
    <sheet name="MEI" sheetId="5" r:id="rId5"/>
    <sheet name="JUNI" sheetId="6" r:id="rId6"/>
    <sheet name="Sheet2" sheetId="16" r:id="rId7"/>
    <sheet name="SMTER 1" sheetId="7" r:id="rId8"/>
    <sheet name="SETAHUN" sheetId="8" r:id="rId9"/>
  </sheets>
  <externalReferences>
    <externalReference r:id="rId10"/>
    <externalReference r:id="rId11"/>
  </externalReferences>
  <definedNames>
    <definedName name="belanjasekolah">[1]!Table4[kegiatansekolah]</definedName>
    <definedName name="TblRKT">OFFSET('[2]1.2.Program Sekolah'!$AH$7,0,0,COUNTA('[2]1.2.Program Sekolah'!$AH:$AH)+1,1)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25" i="7" l="1"/>
  <c r="AD22" i="7" l="1"/>
  <c r="V26" i="7" l="1"/>
  <c r="S26" i="7"/>
  <c r="M26" i="7"/>
  <c r="L26" i="7"/>
  <c r="J26" i="7"/>
  <c r="I26" i="7"/>
  <c r="C26" i="7"/>
  <c r="AV25" i="7"/>
  <c r="AU25" i="7"/>
  <c r="AS25" i="7"/>
  <c r="AR25" i="7"/>
  <c r="AQ25" i="7"/>
  <c r="AP25" i="7"/>
  <c r="AO25" i="7"/>
  <c r="AM25" i="7"/>
  <c r="AL25" i="7"/>
  <c r="AK25" i="7"/>
  <c r="AI25" i="7"/>
  <c r="AH25" i="7"/>
  <c r="AG25" i="7"/>
  <c r="AF25" i="7"/>
  <c r="AE25" i="7"/>
  <c r="AD25" i="7"/>
  <c r="AB25" i="7"/>
  <c r="AA25" i="7"/>
  <c r="Z25" i="7"/>
  <c r="Y25" i="7"/>
  <c r="X25" i="7"/>
  <c r="W25" i="7"/>
  <c r="P25" i="7"/>
  <c r="O25" i="7"/>
  <c r="K25" i="7"/>
  <c r="H25" i="7"/>
  <c r="F25" i="7"/>
  <c r="E25" i="7"/>
  <c r="D25" i="7"/>
  <c r="BD24" i="7"/>
  <c r="AW24" i="7"/>
  <c r="AX24" i="7" s="1"/>
  <c r="AS24" i="7"/>
  <c r="AR24" i="7"/>
  <c r="AM24" i="7"/>
  <c r="AL24" i="7"/>
  <c r="AK24" i="7"/>
  <c r="AF24" i="7"/>
  <c r="AJ24" i="7" s="1"/>
  <c r="AB24" i="7"/>
  <c r="AA24" i="7"/>
  <c r="AC24" i="7"/>
  <c r="U24" i="7" s="1"/>
  <c r="AY24" i="7" s="1"/>
  <c r="K24" i="7"/>
  <c r="H24" i="7"/>
  <c r="F24" i="7"/>
  <c r="E24" i="7"/>
  <c r="D24" i="7"/>
  <c r="AW23" i="7"/>
  <c r="AV23" i="7"/>
  <c r="AU23" i="7"/>
  <c r="AS23" i="7"/>
  <c r="AR23" i="7"/>
  <c r="AQ23" i="7"/>
  <c r="AP23" i="7"/>
  <c r="AO23" i="7"/>
  <c r="AM23" i="7"/>
  <c r="AL23" i="7"/>
  <c r="AK23" i="7"/>
  <c r="AI23" i="7"/>
  <c r="AH23" i="7"/>
  <c r="AG23" i="7"/>
  <c r="AF23" i="7"/>
  <c r="AE23" i="7"/>
  <c r="AD23" i="7"/>
  <c r="AB23" i="7"/>
  <c r="AA23" i="7"/>
  <c r="Z23" i="7"/>
  <c r="Y23" i="7"/>
  <c r="X23" i="7"/>
  <c r="W23" i="7"/>
  <c r="P23" i="7"/>
  <c r="O23" i="7"/>
  <c r="K23" i="7"/>
  <c r="H23" i="7"/>
  <c r="F23" i="7"/>
  <c r="E23" i="7"/>
  <c r="D23" i="7"/>
  <c r="AW22" i="7"/>
  <c r="AV22" i="7"/>
  <c r="AU22" i="7"/>
  <c r="AS22" i="7"/>
  <c r="AR22" i="7"/>
  <c r="AQ22" i="7"/>
  <c r="AP22" i="7"/>
  <c r="AO22" i="7"/>
  <c r="AM22" i="7"/>
  <c r="AL22" i="7"/>
  <c r="AK22" i="7"/>
  <c r="AN22" i="7" s="1"/>
  <c r="AI22" i="7"/>
  <c r="AH22" i="7"/>
  <c r="AG22" i="7"/>
  <c r="AF22" i="7"/>
  <c r="AE22" i="7"/>
  <c r="AB22" i="7"/>
  <c r="AA22" i="7"/>
  <c r="Z22" i="7"/>
  <c r="Y22" i="7"/>
  <c r="X22" i="7"/>
  <c r="W22" i="7"/>
  <c r="K22" i="7"/>
  <c r="H22" i="7"/>
  <c r="F22" i="7"/>
  <c r="E22" i="7"/>
  <c r="D22" i="7"/>
  <c r="AW21" i="7"/>
  <c r="AV21" i="7"/>
  <c r="AU21" i="7"/>
  <c r="AS21" i="7"/>
  <c r="AR21" i="7"/>
  <c r="AQ21" i="7"/>
  <c r="AP21" i="7"/>
  <c r="AO21" i="7"/>
  <c r="AM21" i="7"/>
  <c r="AL21" i="7"/>
  <c r="AK21" i="7"/>
  <c r="AI21" i="7"/>
  <c r="AH21" i="7"/>
  <c r="AG21" i="7"/>
  <c r="AF21" i="7"/>
  <c r="AE21" i="7"/>
  <c r="AD21" i="7"/>
  <c r="AB21" i="7"/>
  <c r="AA21" i="7"/>
  <c r="Z21" i="7"/>
  <c r="Y21" i="7"/>
  <c r="X21" i="7"/>
  <c r="W21" i="7"/>
  <c r="P21" i="7"/>
  <c r="O21" i="7"/>
  <c r="K21" i="7"/>
  <c r="H21" i="7"/>
  <c r="F21" i="7"/>
  <c r="E21" i="7"/>
  <c r="D21" i="7"/>
  <c r="AW20" i="7"/>
  <c r="AV20" i="7"/>
  <c r="AU20" i="7"/>
  <c r="AS20" i="7"/>
  <c r="AR20" i="7"/>
  <c r="AQ20" i="7"/>
  <c r="AP20" i="7"/>
  <c r="AO20" i="7"/>
  <c r="AM20" i="7"/>
  <c r="AL20" i="7"/>
  <c r="AK20" i="7"/>
  <c r="AI20" i="7"/>
  <c r="AH20" i="7"/>
  <c r="AG20" i="7"/>
  <c r="AF20" i="7"/>
  <c r="AE20" i="7"/>
  <c r="AD20" i="7"/>
  <c r="AB20" i="7"/>
  <c r="AA20" i="7"/>
  <c r="Z20" i="7"/>
  <c r="Y20" i="7"/>
  <c r="X20" i="7"/>
  <c r="W20" i="7"/>
  <c r="P20" i="7"/>
  <c r="O20" i="7"/>
  <c r="K20" i="7"/>
  <c r="H20" i="7"/>
  <c r="F20" i="7"/>
  <c r="E20" i="7"/>
  <c r="D20" i="7"/>
  <c r="AW19" i="7"/>
  <c r="AV19" i="7"/>
  <c r="AU19" i="7"/>
  <c r="AS19" i="7"/>
  <c r="AR19" i="7"/>
  <c r="AQ19" i="7"/>
  <c r="AP19" i="7"/>
  <c r="AO19" i="7"/>
  <c r="AM19" i="7"/>
  <c r="AL19" i="7"/>
  <c r="AK19" i="7"/>
  <c r="AI19" i="7"/>
  <c r="AH19" i="7"/>
  <c r="AG19" i="7"/>
  <c r="AF19" i="7"/>
  <c r="AD19" i="7"/>
  <c r="AB19" i="7"/>
  <c r="AA19" i="7"/>
  <c r="Z19" i="7"/>
  <c r="Y19" i="7"/>
  <c r="X19" i="7"/>
  <c r="K19" i="7"/>
  <c r="H19" i="7"/>
  <c r="F19" i="7"/>
  <c r="E19" i="7"/>
  <c r="D19" i="7"/>
  <c r="AW18" i="7"/>
  <c r="AV18" i="7"/>
  <c r="AU18" i="7"/>
  <c r="AS18" i="7"/>
  <c r="AR18" i="7"/>
  <c r="AQ18" i="7"/>
  <c r="AM18" i="7"/>
  <c r="AL18" i="7"/>
  <c r="AK18" i="7"/>
  <c r="AI18" i="7"/>
  <c r="AH18" i="7"/>
  <c r="AG18" i="7"/>
  <c r="AF18" i="7"/>
  <c r="AE18" i="7"/>
  <c r="AD18" i="7"/>
  <c r="AB18" i="7"/>
  <c r="AA18" i="7"/>
  <c r="Z18" i="7"/>
  <c r="Y18" i="7"/>
  <c r="X18" i="7"/>
  <c r="W18" i="7"/>
  <c r="AC18" i="7" s="1"/>
  <c r="U18" i="7" s="1"/>
  <c r="AY18" i="7" s="1"/>
  <c r="P18" i="7"/>
  <c r="O18" i="7"/>
  <c r="K18" i="7"/>
  <c r="H18" i="7"/>
  <c r="F18" i="7"/>
  <c r="E18" i="7"/>
  <c r="D18" i="7"/>
  <c r="AW17" i="7"/>
  <c r="AV17" i="7"/>
  <c r="AU17" i="7"/>
  <c r="AS17" i="7"/>
  <c r="AR17" i="7"/>
  <c r="AQ17" i="7"/>
  <c r="AP17" i="7"/>
  <c r="AO17" i="7"/>
  <c r="AM17" i="7"/>
  <c r="AL17" i="7"/>
  <c r="AK17" i="7"/>
  <c r="AI17" i="7"/>
  <c r="AH17" i="7"/>
  <c r="AG17" i="7"/>
  <c r="AF17" i="7"/>
  <c r="AE17" i="7"/>
  <c r="AD17" i="7"/>
  <c r="AB17" i="7"/>
  <c r="AA17" i="7"/>
  <c r="Z17" i="7"/>
  <c r="Y17" i="7"/>
  <c r="X17" i="7"/>
  <c r="W17" i="7"/>
  <c r="P17" i="7"/>
  <c r="O17" i="7"/>
  <c r="K17" i="7"/>
  <c r="H17" i="7"/>
  <c r="F17" i="7"/>
  <c r="E17" i="7"/>
  <c r="D17" i="7"/>
  <c r="AW16" i="7"/>
  <c r="AV16" i="7"/>
  <c r="AU16" i="7"/>
  <c r="AS16" i="7"/>
  <c r="AR16" i="7"/>
  <c r="AQ16" i="7"/>
  <c r="AM16" i="7"/>
  <c r="AL16" i="7"/>
  <c r="AK16" i="7"/>
  <c r="AI16" i="7"/>
  <c r="AH16" i="7"/>
  <c r="AG16" i="7"/>
  <c r="AF16" i="7"/>
  <c r="AE16" i="7"/>
  <c r="AD16" i="7"/>
  <c r="AB16" i="7"/>
  <c r="AA16" i="7"/>
  <c r="Z16" i="7"/>
  <c r="Y16" i="7"/>
  <c r="X16" i="7"/>
  <c r="R16" i="7"/>
  <c r="R26" i="7" s="1"/>
  <c r="Q16" i="7"/>
  <c r="Q26" i="7" s="1"/>
  <c r="P16" i="7"/>
  <c r="O16" i="7"/>
  <c r="K16" i="7"/>
  <c r="H16" i="7"/>
  <c r="F16" i="7"/>
  <c r="E16" i="7"/>
  <c r="D16" i="7"/>
  <c r="AW15" i="7"/>
  <c r="AV15" i="7"/>
  <c r="AU15" i="7"/>
  <c r="AS15" i="7"/>
  <c r="AR15" i="7"/>
  <c r="AQ15" i="7"/>
  <c r="AP15" i="7"/>
  <c r="AO15" i="7"/>
  <c r="AM15" i="7"/>
  <c r="AL15" i="7"/>
  <c r="AK15" i="7"/>
  <c r="AI15" i="7"/>
  <c r="AH15" i="7"/>
  <c r="AG15" i="7"/>
  <c r="AF15" i="7"/>
  <c r="AE15" i="7"/>
  <c r="AD15" i="7"/>
  <c r="AB15" i="7"/>
  <c r="AA15" i="7"/>
  <c r="Z15" i="7"/>
  <c r="Y15" i="7"/>
  <c r="X15" i="7"/>
  <c r="W15" i="7"/>
  <c r="P15" i="7"/>
  <c r="O15" i="7"/>
  <c r="K15" i="7"/>
  <c r="H15" i="7"/>
  <c r="F15" i="7"/>
  <c r="E15" i="7"/>
  <c r="D15" i="7"/>
  <c r="AW14" i="7"/>
  <c r="AV14" i="7"/>
  <c r="AU14" i="7"/>
  <c r="AS14" i="7"/>
  <c r="AR14" i="7"/>
  <c r="AQ14" i="7"/>
  <c r="AO14" i="7"/>
  <c r="AM14" i="7"/>
  <c r="AL14" i="7"/>
  <c r="AK14" i="7"/>
  <c r="AI14" i="7"/>
  <c r="AH14" i="7"/>
  <c r="AG14" i="7"/>
  <c r="AF14" i="7"/>
  <c r="AE14" i="7"/>
  <c r="AD14" i="7"/>
  <c r="AB14" i="7"/>
  <c r="AA14" i="7"/>
  <c r="Z14" i="7"/>
  <c r="Y14" i="7"/>
  <c r="X14" i="7"/>
  <c r="W14" i="7"/>
  <c r="AC14" i="7" s="1"/>
  <c r="U14" i="7" s="1"/>
  <c r="AY14" i="7" s="1"/>
  <c r="P14" i="7"/>
  <c r="O14" i="7"/>
  <c r="K14" i="7"/>
  <c r="H14" i="7"/>
  <c r="F14" i="7"/>
  <c r="E14" i="7"/>
  <c r="D14" i="7"/>
  <c r="AW13" i="7"/>
  <c r="AV13" i="7"/>
  <c r="AU13" i="7"/>
  <c r="AS13" i="7"/>
  <c r="AR13" i="7"/>
  <c r="AQ13" i="7"/>
  <c r="AP13" i="7"/>
  <c r="AO13" i="7"/>
  <c r="AM13" i="7"/>
  <c r="AL13" i="7"/>
  <c r="AK13" i="7"/>
  <c r="AI13" i="7"/>
  <c r="AH13" i="7"/>
  <c r="AG13" i="7"/>
  <c r="AF13" i="7"/>
  <c r="BD13" i="7"/>
  <c r="AB13" i="7"/>
  <c r="AA13" i="7"/>
  <c r="Z13" i="7"/>
  <c r="Y13" i="7"/>
  <c r="X13" i="7"/>
  <c r="W13" i="7"/>
  <c r="P13" i="7"/>
  <c r="O13" i="7"/>
  <c r="K13" i="7"/>
  <c r="H13" i="7"/>
  <c r="F13" i="7"/>
  <c r="E13" i="7"/>
  <c r="D13" i="7"/>
  <c r="AW12" i="7"/>
  <c r="AV12" i="7"/>
  <c r="AU12" i="7"/>
  <c r="AS12" i="7"/>
  <c r="AR12" i="7"/>
  <c r="AQ12" i="7"/>
  <c r="AP12" i="7"/>
  <c r="AO12" i="7"/>
  <c r="AM12" i="7"/>
  <c r="AL12" i="7"/>
  <c r="AK12" i="7"/>
  <c r="AI12" i="7"/>
  <c r="AH12" i="7"/>
  <c r="AG12" i="7"/>
  <c r="AF12" i="7"/>
  <c r="AE12" i="7"/>
  <c r="AD12" i="7"/>
  <c r="AB12" i="7"/>
  <c r="AA12" i="7"/>
  <c r="Z12" i="7"/>
  <c r="Y12" i="7"/>
  <c r="X12" i="7"/>
  <c r="W12" i="7"/>
  <c r="P12" i="7"/>
  <c r="O12" i="7"/>
  <c r="K12" i="7"/>
  <c r="H12" i="7"/>
  <c r="F12" i="7"/>
  <c r="E12" i="7"/>
  <c r="D12" i="7"/>
  <c r="AW11" i="7"/>
  <c r="AV11" i="7"/>
  <c r="AU11" i="7"/>
  <c r="AS11" i="7"/>
  <c r="AR11" i="7"/>
  <c r="AQ11" i="7"/>
  <c r="AO11" i="7"/>
  <c r="AM11" i="7"/>
  <c r="AL11" i="7"/>
  <c r="AK11" i="7"/>
  <c r="AI11" i="7"/>
  <c r="AH11" i="7"/>
  <c r="AG11" i="7"/>
  <c r="AF11" i="7"/>
  <c r="AE11" i="7"/>
  <c r="AD11" i="7"/>
  <c r="AB11" i="7"/>
  <c r="AA11" i="7"/>
  <c r="Z11" i="7"/>
  <c r="Y11" i="7"/>
  <c r="X11" i="7"/>
  <c r="K11" i="7"/>
  <c r="H11" i="7"/>
  <c r="F11" i="7"/>
  <c r="E11" i="7"/>
  <c r="D11" i="7"/>
  <c r="AW10" i="7"/>
  <c r="AV10" i="7"/>
  <c r="AU10" i="7"/>
  <c r="AS10" i="7"/>
  <c r="AR10" i="7"/>
  <c r="AQ10" i="7"/>
  <c r="AP10" i="7"/>
  <c r="AO10" i="7"/>
  <c r="AM10" i="7"/>
  <c r="AL10" i="7"/>
  <c r="AK10" i="7"/>
  <c r="AI10" i="7"/>
  <c r="AH10" i="7"/>
  <c r="AG10" i="7"/>
  <c r="AF10" i="7"/>
  <c r="AE10" i="7"/>
  <c r="AD10" i="7"/>
  <c r="AB10" i="7"/>
  <c r="AA10" i="7"/>
  <c r="Z10" i="7"/>
  <c r="Y10" i="7"/>
  <c r="X10" i="7"/>
  <c r="W10" i="7"/>
  <c r="P10" i="7"/>
  <c r="O10" i="7"/>
  <c r="K10" i="7"/>
  <c r="H10" i="7"/>
  <c r="F10" i="7"/>
  <c r="E10" i="7"/>
  <c r="D10" i="7"/>
  <c r="AW9" i="7"/>
  <c r="AV9" i="7"/>
  <c r="AU9" i="7"/>
  <c r="AS9" i="7"/>
  <c r="AR9" i="7"/>
  <c r="AQ9" i="7"/>
  <c r="AP9" i="7"/>
  <c r="AO9" i="7"/>
  <c r="AM9" i="7"/>
  <c r="AL9" i="7"/>
  <c r="AK9" i="7"/>
  <c r="AI9" i="7"/>
  <c r="AH9" i="7"/>
  <c r="AG9" i="7"/>
  <c r="AF9" i="7"/>
  <c r="AE9" i="7"/>
  <c r="AD9" i="7"/>
  <c r="AB9" i="7"/>
  <c r="AA9" i="7"/>
  <c r="Z9" i="7"/>
  <c r="Y9" i="7"/>
  <c r="X9" i="7"/>
  <c r="W9" i="7"/>
  <c r="AC9" i="7" s="1"/>
  <c r="P9" i="7"/>
  <c r="O9" i="7"/>
  <c r="K9" i="7"/>
  <c r="H9" i="7"/>
  <c r="F9" i="7"/>
  <c r="E9" i="7"/>
  <c r="D9" i="7"/>
  <c r="AW26" i="6"/>
  <c r="AV26" i="6"/>
  <c r="AU26" i="6"/>
  <c r="AS26" i="6"/>
  <c r="AR26" i="6"/>
  <c r="AQ26" i="6"/>
  <c r="AP26" i="6"/>
  <c r="AO26" i="6"/>
  <c r="AM26" i="6"/>
  <c r="AL26" i="6"/>
  <c r="AK26" i="6"/>
  <c r="AI26" i="6"/>
  <c r="AH26" i="6"/>
  <c r="AG26" i="6"/>
  <c r="AF26" i="6"/>
  <c r="AD26" i="6"/>
  <c r="AB26" i="6"/>
  <c r="AA26" i="6"/>
  <c r="Z26" i="6"/>
  <c r="Y26" i="6"/>
  <c r="X26" i="6"/>
  <c r="V26" i="6"/>
  <c r="S26" i="6"/>
  <c r="R26" i="6"/>
  <c r="Q26" i="6"/>
  <c r="O26" i="6"/>
  <c r="M26" i="6"/>
  <c r="L26" i="6"/>
  <c r="K26" i="6"/>
  <c r="J26" i="6"/>
  <c r="I26" i="6"/>
  <c r="H26" i="6"/>
  <c r="F26" i="6"/>
  <c r="C26" i="6"/>
  <c r="BD25" i="6"/>
  <c r="BE25" i="6" s="1"/>
  <c r="AX25" i="6"/>
  <c r="AT25" i="6"/>
  <c r="AZ25" i="6" s="1"/>
  <c r="AJ25" i="6"/>
  <c r="AN25" i="6" s="1"/>
  <c r="BA25" i="6" s="1"/>
  <c r="AC25" i="6"/>
  <c r="AY25" i="6" s="1"/>
  <c r="G25" i="6"/>
  <c r="N25" i="6" s="1"/>
  <c r="BB25" i="6" s="1"/>
  <c r="BD24" i="6"/>
  <c r="BE24" i="6" s="1"/>
  <c r="AX24" i="6"/>
  <c r="AT24" i="6"/>
  <c r="AZ24" i="6" s="1"/>
  <c r="AJ24" i="6"/>
  <c r="AN24" i="6" s="1"/>
  <c r="BA24" i="6" s="1"/>
  <c r="AC24" i="6"/>
  <c r="AY24" i="6" s="1"/>
  <c r="G24" i="6"/>
  <c r="N24" i="6" s="1"/>
  <c r="BB24" i="6" s="1"/>
  <c r="BD23" i="6"/>
  <c r="BE23" i="6" s="1"/>
  <c r="AX23" i="6"/>
  <c r="AT23" i="6"/>
  <c r="AZ23" i="6" s="1"/>
  <c r="AJ23" i="6"/>
  <c r="AN23" i="6" s="1"/>
  <c r="BA23" i="6" s="1"/>
  <c r="AC23" i="6"/>
  <c r="AY23" i="6" s="1"/>
  <c r="G23" i="6"/>
  <c r="N23" i="6" s="1"/>
  <c r="BB23" i="6" s="1"/>
  <c r="AX22" i="6"/>
  <c r="AT22" i="6"/>
  <c r="AN22" i="6"/>
  <c r="AC22" i="6"/>
  <c r="AY22" i="6" s="1"/>
  <c r="G22" i="6"/>
  <c r="N22" i="6" s="1"/>
  <c r="BB22" i="6" s="1"/>
  <c r="BD21" i="6"/>
  <c r="BE21" i="6" s="1"/>
  <c r="AX21" i="6"/>
  <c r="AT21" i="6"/>
  <c r="AZ21" i="6" s="1"/>
  <c r="AJ21" i="6"/>
  <c r="AN21" i="6" s="1"/>
  <c r="BA21" i="6" s="1"/>
  <c r="AC21" i="6"/>
  <c r="AY21" i="6" s="1"/>
  <c r="G21" i="6"/>
  <c r="N21" i="6" s="1"/>
  <c r="BB21" i="6" s="1"/>
  <c r="AX20" i="6"/>
  <c r="AT20" i="6"/>
  <c r="AJ20" i="6"/>
  <c r="AN20" i="6" s="1"/>
  <c r="AC20" i="6"/>
  <c r="AY20" i="6" s="1"/>
  <c r="G20" i="6"/>
  <c r="N20" i="6" s="1"/>
  <c r="BB20" i="6" s="1"/>
  <c r="BC20" i="6" s="1"/>
  <c r="AX19" i="6"/>
  <c r="AT19" i="6"/>
  <c r="AZ19" i="6" s="1"/>
  <c r="AJ19" i="6"/>
  <c r="AN19" i="6" s="1"/>
  <c r="BA19" i="6" s="1"/>
  <c r="AE19" i="6"/>
  <c r="AC19" i="6"/>
  <c r="AY19" i="6" s="1"/>
  <c r="P19" i="6"/>
  <c r="P26" i="6" s="1"/>
  <c r="E19" i="6"/>
  <c r="G19" i="6" s="1"/>
  <c r="N19" i="6" s="1"/>
  <c r="BE18" i="6"/>
  <c r="BD18" i="6"/>
  <c r="BB18" i="6"/>
  <c r="BC18" i="6" s="1"/>
  <c r="AX18" i="6"/>
  <c r="AT18" i="6"/>
  <c r="AZ18" i="6" s="1"/>
  <c r="AJ18" i="6"/>
  <c r="AN18" i="6" s="1"/>
  <c r="BA18" i="6" s="1"/>
  <c r="AC18" i="6"/>
  <c r="AY18" i="6" s="1"/>
  <c r="N18" i="6"/>
  <c r="G18" i="6"/>
  <c r="BD17" i="6"/>
  <c r="BE17" i="6" s="1"/>
  <c r="AX17" i="6"/>
  <c r="AT17" i="6"/>
  <c r="AZ17" i="6" s="1"/>
  <c r="AJ17" i="6"/>
  <c r="AN17" i="6" s="1"/>
  <c r="BA17" i="6" s="1"/>
  <c r="AC17" i="6"/>
  <c r="AY17" i="6" s="1"/>
  <c r="G17" i="6"/>
  <c r="N17" i="6" s="1"/>
  <c r="BB17" i="6" s="1"/>
  <c r="BD16" i="6"/>
  <c r="BE16" i="6" s="1"/>
  <c r="AX16" i="6"/>
  <c r="AT16" i="6"/>
  <c r="AJ16" i="6"/>
  <c r="AN16" i="6" s="1"/>
  <c r="BA16" i="6" s="1"/>
  <c r="E16" i="6"/>
  <c r="D16" i="6"/>
  <c r="D26" i="6" s="1"/>
  <c r="BD15" i="6"/>
  <c r="BE15" i="6" s="1"/>
  <c r="AX15" i="6"/>
  <c r="AT15" i="6"/>
  <c r="AZ15" i="6" s="1"/>
  <c r="AJ15" i="6"/>
  <c r="AN15" i="6" s="1"/>
  <c r="BA15" i="6" s="1"/>
  <c r="AC15" i="6"/>
  <c r="AY15" i="6" s="1"/>
  <c r="G15" i="6"/>
  <c r="N15" i="6" s="1"/>
  <c r="BB15" i="6" s="1"/>
  <c r="BD14" i="6"/>
  <c r="BE14" i="6" s="1"/>
  <c r="AX14" i="6"/>
  <c r="AT14" i="6"/>
  <c r="AZ14" i="6" s="1"/>
  <c r="AJ14" i="6"/>
  <c r="AN14" i="6" s="1"/>
  <c r="BA14" i="6" s="1"/>
  <c r="AC14" i="6"/>
  <c r="AY14" i="6" s="1"/>
  <c r="G14" i="6"/>
  <c r="N14" i="6" s="1"/>
  <c r="BB14" i="6" s="1"/>
  <c r="BE13" i="6"/>
  <c r="BD13" i="6"/>
  <c r="AX13" i="6"/>
  <c r="AT13" i="6"/>
  <c r="AZ13" i="6" s="1"/>
  <c r="AJ13" i="6"/>
  <c r="AN13" i="6" s="1"/>
  <c r="BA13" i="6" s="1"/>
  <c r="AC13" i="6"/>
  <c r="AY13" i="6" s="1"/>
  <c r="G13" i="6"/>
  <c r="N13" i="6" s="1"/>
  <c r="BB13" i="6" s="1"/>
  <c r="BD12" i="6"/>
  <c r="BE12" i="6" s="1"/>
  <c r="AX12" i="6"/>
  <c r="AT12" i="6"/>
  <c r="AZ12" i="6" s="1"/>
  <c r="AJ12" i="6"/>
  <c r="AN12" i="6" s="1"/>
  <c r="BA12" i="6" s="1"/>
  <c r="AC12" i="6"/>
  <c r="AY12" i="6" s="1"/>
  <c r="G12" i="6"/>
  <c r="N12" i="6" s="1"/>
  <c r="BB12" i="6" s="1"/>
  <c r="BC12" i="6" s="1"/>
  <c r="BA11" i="6"/>
  <c r="AX11" i="6"/>
  <c r="AT11" i="6"/>
  <c r="AZ11" i="6" s="1"/>
  <c r="AJ11" i="6"/>
  <c r="AC11" i="6"/>
  <c r="AY11" i="6" s="1"/>
  <c r="G11" i="6"/>
  <c r="N11" i="6" s="1"/>
  <c r="BB11" i="6" s="1"/>
  <c r="BD10" i="6"/>
  <c r="BE10" i="6" s="1"/>
  <c r="AY10" i="6"/>
  <c r="AX10" i="6"/>
  <c r="AT10" i="6"/>
  <c r="AZ10" i="6" s="1"/>
  <c r="AN10" i="6"/>
  <c r="BA10" i="6" s="1"/>
  <c r="AJ10" i="6"/>
  <c r="AC10" i="6"/>
  <c r="G10" i="6"/>
  <c r="N10" i="6" s="1"/>
  <c r="BB10" i="6" s="1"/>
  <c r="BE9" i="6"/>
  <c r="BD9" i="6"/>
  <c r="AX9" i="6"/>
  <c r="AT9" i="6"/>
  <c r="AJ9" i="6"/>
  <c r="AN9" i="6" s="1"/>
  <c r="BA9" i="6" s="1"/>
  <c r="AC9" i="6"/>
  <c r="G9" i="6"/>
  <c r="N9" i="6" s="1"/>
  <c r="BB9" i="6" s="1"/>
  <c r="AP3" i="6"/>
  <c r="AQ3" i="6" s="1"/>
  <c r="X3" i="6"/>
  <c r="AG36" i="5"/>
  <c r="AB36" i="5"/>
  <c r="W36" i="5"/>
  <c r="AW26" i="5"/>
  <c r="AV26" i="5"/>
  <c r="AS26" i="5"/>
  <c r="AR26" i="5"/>
  <c r="AQ26" i="5"/>
  <c r="AP26" i="5"/>
  <c r="AO26" i="5"/>
  <c r="AM26" i="5"/>
  <c r="AL26" i="5"/>
  <c r="AK26" i="5"/>
  <c r="AI26" i="5"/>
  <c r="AH26" i="5"/>
  <c r="AG26" i="5"/>
  <c r="AF26" i="5"/>
  <c r="AD26" i="5"/>
  <c r="AB26" i="5"/>
  <c r="AA26" i="5"/>
  <c r="Z26" i="5"/>
  <c r="Y26" i="5"/>
  <c r="X26" i="5"/>
  <c r="W26" i="5"/>
  <c r="V26" i="5"/>
  <c r="U26" i="5"/>
  <c r="S26" i="5"/>
  <c r="R26" i="5"/>
  <c r="Q26" i="5"/>
  <c r="O26" i="5"/>
  <c r="M26" i="5"/>
  <c r="L26" i="5"/>
  <c r="K26" i="5"/>
  <c r="J26" i="5"/>
  <c r="I26" i="5"/>
  <c r="H26" i="5"/>
  <c r="C26" i="5"/>
  <c r="BD25" i="5"/>
  <c r="BE25" i="5" s="1"/>
  <c r="AX25" i="5"/>
  <c r="AT25" i="5"/>
  <c r="AZ25" i="5" s="1"/>
  <c r="AJ25" i="5"/>
  <c r="AN25" i="5" s="1"/>
  <c r="BA25" i="5" s="1"/>
  <c r="AC25" i="5"/>
  <c r="AY25" i="5" s="1"/>
  <c r="F25" i="5"/>
  <c r="E25" i="5"/>
  <c r="D25" i="5"/>
  <c r="BD24" i="5"/>
  <c r="BE24" i="5" s="1"/>
  <c r="AX24" i="5"/>
  <c r="AT24" i="5"/>
  <c r="AZ24" i="5" s="1"/>
  <c r="AJ24" i="5"/>
  <c r="AN24" i="5" s="1"/>
  <c r="BA24" i="5" s="1"/>
  <c r="AC24" i="5"/>
  <c r="AY24" i="5" s="1"/>
  <c r="F24" i="5"/>
  <c r="E24" i="5"/>
  <c r="D24" i="5"/>
  <c r="BD23" i="5"/>
  <c r="BE23" i="5" s="1"/>
  <c r="AZ23" i="5"/>
  <c r="AY23" i="5"/>
  <c r="AX23" i="5"/>
  <c r="AJ23" i="5"/>
  <c r="AN23" i="5" s="1"/>
  <c r="BA23" i="5" s="1"/>
  <c r="F23" i="5"/>
  <c r="E23" i="5"/>
  <c r="D23" i="5"/>
  <c r="AX22" i="5"/>
  <c r="AT22" i="5"/>
  <c r="AN22" i="5"/>
  <c r="AC22" i="5"/>
  <c r="AY22" i="5" s="1"/>
  <c r="F22" i="5"/>
  <c r="E22" i="5"/>
  <c r="D22" i="5"/>
  <c r="BD21" i="5"/>
  <c r="BE21" i="5" s="1"/>
  <c r="AX21" i="5"/>
  <c r="AT21" i="5"/>
  <c r="AZ21" i="5" s="1"/>
  <c r="AJ21" i="5"/>
  <c r="AN21" i="5" s="1"/>
  <c r="BA21" i="5" s="1"/>
  <c r="AC21" i="5"/>
  <c r="AY21" i="5" s="1"/>
  <c r="F21" i="5"/>
  <c r="E21" i="5"/>
  <c r="D21" i="5"/>
  <c r="AX20" i="5"/>
  <c r="AT20" i="5"/>
  <c r="AJ20" i="5"/>
  <c r="AN20" i="5" s="1"/>
  <c r="AC20" i="5"/>
  <c r="AY20" i="5" s="1"/>
  <c r="F20" i="5"/>
  <c r="E20" i="5"/>
  <c r="D20" i="5"/>
  <c r="AX19" i="5"/>
  <c r="AT19" i="5"/>
  <c r="AZ19" i="5" s="1"/>
  <c r="AN19" i="5"/>
  <c r="BA19" i="5" s="1"/>
  <c r="AJ19" i="5"/>
  <c r="AE19" i="5"/>
  <c r="AE26" i="5" s="1"/>
  <c r="AC19" i="5"/>
  <c r="AY19" i="5" s="1"/>
  <c r="P19" i="5"/>
  <c r="P26" i="5" s="1"/>
  <c r="F19" i="5"/>
  <c r="E19" i="5"/>
  <c r="D19" i="5"/>
  <c r="BD18" i="5"/>
  <c r="BE18" i="5" s="1"/>
  <c r="AT18" i="5"/>
  <c r="AZ18" i="5" s="1"/>
  <c r="AJ18" i="5"/>
  <c r="AN18" i="5" s="1"/>
  <c r="BA18" i="5" s="1"/>
  <c r="AC18" i="5"/>
  <c r="AY18" i="5" s="1"/>
  <c r="F18" i="5"/>
  <c r="E18" i="5"/>
  <c r="BD17" i="5"/>
  <c r="BE17" i="5" s="1"/>
  <c r="AX17" i="5"/>
  <c r="AT17" i="5"/>
  <c r="AZ17" i="5" s="1"/>
  <c r="AJ17" i="5"/>
  <c r="AN17" i="5" s="1"/>
  <c r="BA17" i="5" s="1"/>
  <c r="AC17" i="5"/>
  <c r="AY17" i="5" s="1"/>
  <c r="F17" i="5"/>
  <c r="E17" i="5"/>
  <c r="D17" i="5"/>
  <c r="BD16" i="5"/>
  <c r="BE16" i="5" s="1"/>
  <c r="AX16" i="5"/>
  <c r="AT16" i="5"/>
  <c r="AZ16" i="5" s="1"/>
  <c r="AN16" i="5"/>
  <c r="BA16" i="5" s="1"/>
  <c r="AJ16" i="5"/>
  <c r="AC16" i="5"/>
  <c r="AY16" i="5" s="1"/>
  <c r="F16" i="5"/>
  <c r="E16" i="5"/>
  <c r="D16" i="5"/>
  <c r="BD15" i="5"/>
  <c r="BE15" i="5" s="1"/>
  <c r="BC15" i="5"/>
  <c r="AZ15" i="5"/>
  <c r="AY15" i="5"/>
  <c r="AJ15" i="5"/>
  <c r="AN15" i="5" s="1"/>
  <c r="BA15" i="5" s="1"/>
  <c r="F15" i="5"/>
  <c r="AT14" i="5"/>
  <c r="AZ14" i="5" s="1"/>
  <c r="AJ14" i="5"/>
  <c r="AN14" i="5" s="1"/>
  <c r="BA14" i="5" s="1"/>
  <c r="AC14" i="5"/>
  <c r="AY14" i="5" s="1"/>
  <c r="F14" i="5"/>
  <c r="BD14" i="5" s="1"/>
  <c r="BE14" i="5" s="1"/>
  <c r="E14" i="5"/>
  <c r="BD13" i="5"/>
  <c r="BE13" i="5" s="1"/>
  <c r="AX13" i="5"/>
  <c r="AT13" i="5"/>
  <c r="AZ13" i="5" s="1"/>
  <c r="AN13" i="5"/>
  <c r="BA13" i="5" s="1"/>
  <c r="AJ13" i="5"/>
  <c r="AC13" i="5"/>
  <c r="AY13" i="5" s="1"/>
  <c r="E13" i="5"/>
  <c r="G13" i="5" s="1"/>
  <c r="N13" i="5" s="1"/>
  <c r="BB13" i="5" s="1"/>
  <c r="D13" i="5"/>
  <c r="BD12" i="5"/>
  <c r="BE12" i="5" s="1"/>
  <c r="AX12" i="5"/>
  <c r="AT12" i="5"/>
  <c r="AZ12" i="5" s="1"/>
  <c r="AJ12" i="5"/>
  <c r="AN12" i="5" s="1"/>
  <c r="BA12" i="5" s="1"/>
  <c r="AC12" i="5"/>
  <c r="AY12" i="5" s="1"/>
  <c r="F12" i="5"/>
  <c r="E12" i="5"/>
  <c r="D12" i="5"/>
  <c r="AX11" i="5"/>
  <c r="AT11" i="5"/>
  <c r="AZ11" i="5" s="1"/>
  <c r="AJ11" i="5"/>
  <c r="AN11" i="5" s="1"/>
  <c r="BA11" i="5" s="1"/>
  <c r="AC11" i="5"/>
  <c r="AY11" i="5" s="1"/>
  <c r="F11" i="5"/>
  <c r="E11" i="5"/>
  <c r="D11" i="5"/>
  <c r="BD10" i="5"/>
  <c r="BE10" i="5" s="1"/>
  <c r="AX10" i="5"/>
  <c r="AT10" i="5"/>
  <c r="AZ10" i="5" s="1"/>
  <c r="AJ10" i="5"/>
  <c r="AN10" i="5" s="1"/>
  <c r="BA10" i="5" s="1"/>
  <c r="AC10" i="5"/>
  <c r="F10" i="5"/>
  <c r="E10" i="5"/>
  <c r="D10" i="5"/>
  <c r="BD9" i="5"/>
  <c r="BE9" i="5" s="1"/>
  <c r="AX9" i="5"/>
  <c r="AT9" i="5"/>
  <c r="AJ9" i="5"/>
  <c r="AN9" i="5" s="1"/>
  <c r="AC9" i="5"/>
  <c r="AY9" i="5" s="1"/>
  <c r="F9" i="5"/>
  <c r="E9" i="5"/>
  <c r="D9" i="5"/>
  <c r="AP3" i="5"/>
  <c r="AQ3" i="5" s="1"/>
  <c r="X3" i="5"/>
  <c r="AT33" i="4"/>
  <c r="AT31" i="4"/>
  <c r="AW26" i="4"/>
  <c r="AS26" i="4"/>
  <c r="AR26" i="4"/>
  <c r="AQ26" i="4"/>
  <c r="AP26" i="4"/>
  <c r="AO26" i="4"/>
  <c r="AM26" i="4"/>
  <c r="AL26" i="4"/>
  <c r="AK26" i="4"/>
  <c r="AI26" i="4"/>
  <c r="AH26" i="4"/>
  <c r="AG26" i="4"/>
  <c r="AF26" i="4"/>
  <c r="AD26" i="4"/>
  <c r="AB26" i="4"/>
  <c r="AA26" i="4"/>
  <c r="Z26" i="4"/>
  <c r="Y26" i="4"/>
  <c r="X26" i="4"/>
  <c r="V26" i="4"/>
  <c r="U26" i="4"/>
  <c r="S26" i="4"/>
  <c r="R26" i="4"/>
  <c r="Q26" i="4"/>
  <c r="P26" i="4"/>
  <c r="O26" i="4"/>
  <c r="M26" i="4"/>
  <c r="L26" i="4"/>
  <c r="K26" i="4"/>
  <c r="J26" i="4"/>
  <c r="I26" i="4"/>
  <c r="H26" i="4"/>
  <c r="C26" i="4"/>
  <c r="BD25" i="4"/>
  <c r="BE25" i="4" s="1"/>
  <c r="AX25" i="4"/>
  <c r="AT25" i="4"/>
  <c r="AZ25" i="4" s="1"/>
  <c r="AJ25" i="4"/>
  <c r="AN25" i="4" s="1"/>
  <c r="BA25" i="4" s="1"/>
  <c r="AC25" i="4"/>
  <c r="AY25" i="4" s="1"/>
  <c r="F25" i="4"/>
  <c r="E25" i="4"/>
  <c r="D25" i="4"/>
  <c r="BD24" i="4"/>
  <c r="BE24" i="4" s="1"/>
  <c r="AZ24" i="4"/>
  <c r="AT24" i="4"/>
  <c r="AJ24" i="4"/>
  <c r="AN24" i="4" s="1"/>
  <c r="BA24" i="4" s="1"/>
  <c r="AC24" i="4"/>
  <c r="AY24" i="4" s="1"/>
  <c r="F24" i="4"/>
  <c r="E24" i="4"/>
  <c r="D24" i="4"/>
  <c r="BD23" i="4"/>
  <c r="BE23" i="4" s="1"/>
  <c r="AX23" i="4"/>
  <c r="AT23" i="4"/>
  <c r="AT34" i="4" s="1"/>
  <c r="AN23" i="4"/>
  <c r="BA23" i="4" s="1"/>
  <c r="AJ23" i="4"/>
  <c r="AC23" i="4"/>
  <c r="AY23" i="4" s="1"/>
  <c r="F23" i="4"/>
  <c r="D23" i="4"/>
  <c r="AX22" i="4"/>
  <c r="AT22" i="4"/>
  <c r="AN22" i="4"/>
  <c r="AC22" i="4"/>
  <c r="AY22" i="4" s="1"/>
  <c r="F22" i="4"/>
  <c r="E22" i="4"/>
  <c r="D22" i="4"/>
  <c r="BD21" i="4"/>
  <c r="BE21" i="4" s="1"/>
  <c r="AX21" i="4"/>
  <c r="AT21" i="4"/>
  <c r="AZ21" i="4" s="1"/>
  <c r="AJ21" i="4"/>
  <c r="AN21" i="4" s="1"/>
  <c r="BA21" i="4" s="1"/>
  <c r="AC21" i="4"/>
  <c r="AY21" i="4" s="1"/>
  <c r="F21" i="4"/>
  <c r="E21" i="4"/>
  <c r="D21" i="4"/>
  <c r="AX20" i="4"/>
  <c r="AT20" i="4"/>
  <c r="AJ20" i="4"/>
  <c r="AN20" i="4" s="1"/>
  <c r="AC20" i="4"/>
  <c r="AY20" i="4" s="1"/>
  <c r="F20" i="4"/>
  <c r="E20" i="4"/>
  <c r="D20" i="4"/>
  <c r="AX19" i="4"/>
  <c r="AT19" i="4"/>
  <c r="AJ19" i="4"/>
  <c r="AN19" i="4" s="1"/>
  <c r="BA19" i="4" s="1"/>
  <c r="AE19" i="4"/>
  <c r="BD19" i="4" s="1"/>
  <c r="BE19" i="4" s="1"/>
  <c r="W19" i="4"/>
  <c r="W19" i="7" s="1"/>
  <c r="F19" i="4"/>
  <c r="E19" i="4"/>
  <c r="D19" i="4"/>
  <c r="G19" i="4" s="1"/>
  <c r="N19" i="4" s="1"/>
  <c r="BD18" i="4"/>
  <c r="BE18" i="4" s="1"/>
  <c r="AT18" i="4"/>
  <c r="AZ18" i="4" s="1"/>
  <c r="AN18" i="4"/>
  <c r="BA18" i="4" s="1"/>
  <c r="AJ18" i="4"/>
  <c r="AC18" i="4"/>
  <c r="AY18" i="4" s="1"/>
  <c r="F18" i="4"/>
  <c r="E18" i="4"/>
  <c r="BE17" i="4"/>
  <c r="BD17" i="4"/>
  <c r="AX17" i="4"/>
  <c r="AT17" i="4"/>
  <c r="AZ17" i="4" s="1"/>
  <c r="AJ17" i="4"/>
  <c r="AN17" i="4" s="1"/>
  <c r="BA17" i="4" s="1"/>
  <c r="AC17" i="4"/>
  <c r="AY17" i="4" s="1"/>
  <c r="G17" i="4"/>
  <c r="N17" i="4" s="1"/>
  <c r="BB17" i="4" s="1"/>
  <c r="F17" i="4"/>
  <c r="E17" i="4"/>
  <c r="D17" i="4"/>
  <c r="BE16" i="4"/>
  <c r="BD16" i="4"/>
  <c r="AX16" i="4"/>
  <c r="AT16" i="4"/>
  <c r="AZ16" i="4" s="1"/>
  <c r="AJ16" i="4"/>
  <c r="AN16" i="4" s="1"/>
  <c r="BA16" i="4" s="1"/>
  <c r="AC16" i="4"/>
  <c r="AY16" i="4" s="1"/>
  <c r="F16" i="4"/>
  <c r="E16" i="4"/>
  <c r="D16" i="4"/>
  <c r="G16" i="4" s="1"/>
  <c r="N16" i="4" s="1"/>
  <c r="BD15" i="4"/>
  <c r="BE15" i="4" s="1"/>
  <c r="AT15" i="4"/>
  <c r="AZ15" i="4" s="1"/>
  <c r="AN15" i="4"/>
  <c r="BA15" i="4" s="1"/>
  <c r="AJ15" i="4"/>
  <c r="AC15" i="4"/>
  <c r="AY15" i="4" s="1"/>
  <c r="F15" i="4"/>
  <c r="D15" i="4"/>
  <c r="AT14" i="4"/>
  <c r="AZ14" i="4" s="1"/>
  <c r="AJ14" i="4"/>
  <c r="AN14" i="4" s="1"/>
  <c r="BA14" i="4" s="1"/>
  <c r="AC14" i="4"/>
  <c r="AY14" i="4" s="1"/>
  <c r="F14" i="4"/>
  <c r="BD14" i="4" s="1"/>
  <c r="BE14" i="4" s="1"/>
  <c r="E14" i="4"/>
  <c r="BD13" i="4"/>
  <c r="BE13" i="4" s="1"/>
  <c r="AX13" i="4"/>
  <c r="AT13" i="4"/>
  <c r="AZ13" i="4" s="1"/>
  <c r="AN13" i="4"/>
  <c r="BA13" i="4" s="1"/>
  <c r="AJ13" i="4"/>
  <c r="AC13" i="4"/>
  <c r="AY13" i="4" s="1"/>
  <c r="F13" i="4"/>
  <c r="G13" i="4" s="1"/>
  <c r="N13" i="4" s="1"/>
  <c r="BB13" i="4" s="1"/>
  <c r="E13" i="4"/>
  <c r="D13" i="4"/>
  <c r="BD12" i="4"/>
  <c r="BE12" i="4" s="1"/>
  <c r="AZ12" i="4"/>
  <c r="AX12" i="4"/>
  <c r="AT12" i="4"/>
  <c r="AJ12" i="4"/>
  <c r="AN12" i="4" s="1"/>
  <c r="BA12" i="4" s="1"/>
  <c r="AC12" i="4"/>
  <c r="AY12" i="4" s="1"/>
  <c r="F12" i="4"/>
  <c r="E12" i="4"/>
  <c r="D12" i="4"/>
  <c r="AX11" i="4"/>
  <c r="AT11" i="4"/>
  <c r="AZ11" i="4" s="1"/>
  <c r="AJ11" i="4"/>
  <c r="AN11" i="4" s="1"/>
  <c r="BA11" i="4" s="1"/>
  <c r="AC11" i="4"/>
  <c r="AY11" i="4" s="1"/>
  <c r="F11" i="4"/>
  <c r="E11" i="4"/>
  <c r="D11" i="4"/>
  <c r="BD10" i="4"/>
  <c r="BE10" i="4" s="1"/>
  <c r="AZ10" i="4"/>
  <c r="AX10" i="4"/>
  <c r="AT10" i="4"/>
  <c r="AJ10" i="4"/>
  <c r="AN10" i="4" s="1"/>
  <c r="BA10" i="4" s="1"/>
  <c r="AC10" i="4"/>
  <c r="F10" i="4"/>
  <c r="E10" i="4"/>
  <c r="D10" i="4"/>
  <c r="BD9" i="4"/>
  <c r="AX9" i="4"/>
  <c r="AT9" i="4"/>
  <c r="AJ9" i="4"/>
  <c r="AC9" i="4"/>
  <c r="AY9" i="4" s="1"/>
  <c r="F9" i="4"/>
  <c r="E9" i="4"/>
  <c r="D9" i="4"/>
  <c r="AP3" i="4"/>
  <c r="AQ3" i="4" s="1"/>
  <c r="X3" i="4"/>
  <c r="AW26" i="3"/>
  <c r="AS26" i="3"/>
  <c r="AR26" i="3"/>
  <c r="AQ26" i="3"/>
  <c r="AM26" i="3"/>
  <c r="AL26" i="3"/>
  <c r="AK26" i="3"/>
  <c r="AI26" i="3"/>
  <c r="AH26" i="3"/>
  <c r="AG26" i="3"/>
  <c r="AF26" i="3"/>
  <c r="AD26" i="3"/>
  <c r="AB26" i="3"/>
  <c r="AA26" i="3"/>
  <c r="Z26" i="3"/>
  <c r="Y26" i="3"/>
  <c r="X26" i="3"/>
  <c r="W26" i="3"/>
  <c r="V26" i="3"/>
  <c r="S26" i="3"/>
  <c r="R26" i="3"/>
  <c r="Q26" i="3"/>
  <c r="P26" i="3"/>
  <c r="O26" i="3"/>
  <c r="M26" i="3"/>
  <c r="L26" i="3"/>
  <c r="K26" i="3"/>
  <c r="J26" i="3"/>
  <c r="I26" i="3"/>
  <c r="H26" i="3"/>
  <c r="C26" i="3"/>
  <c r="BD25" i="3"/>
  <c r="BE25" i="3" s="1"/>
  <c r="AX25" i="3"/>
  <c r="AT25" i="3"/>
  <c r="AZ25" i="3" s="1"/>
  <c r="AJ25" i="3"/>
  <c r="AN25" i="3" s="1"/>
  <c r="BA25" i="3" s="1"/>
  <c r="AC25" i="3"/>
  <c r="AY25" i="3" s="1"/>
  <c r="F25" i="3"/>
  <c r="E25" i="3"/>
  <c r="D25" i="3"/>
  <c r="BD24" i="3"/>
  <c r="BE24" i="3" s="1"/>
  <c r="AT24" i="3"/>
  <c r="AZ24" i="3" s="1"/>
  <c r="AJ24" i="3"/>
  <c r="AN24" i="3" s="1"/>
  <c r="BA24" i="3" s="1"/>
  <c r="AC24" i="3"/>
  <c r="AY24" i="3" s="1"/>
  <c r="G24" i="3"/>
  <c r="N24" i="3" s="1"/>
  <c r="BB24" i="3" s="1"/>
  <c r="BC24" i="3" s="1"/>
  <c r="F24" i="3"/>
  <c r="E24" i="3"/>
  <c r="D24" i="3"/>
  <c r="BE23" i="3"/>
  <c r="BD23" i="3"/>
  <c r="AT23" i="3"/>
  <c r="AZ23" i="3" s="1"/>
  <c r="AN23" i="3"/>
  <c r="BA23" i="3" s="1"/>
  <c r="AJ23" i="3"/>
  <c r="AC23" i="3"/>
  <c r="AV23" i="3" s="1"/>
  <c r="F23" i="3"/>
  <c r="E23" i="3"/>
  <c r="AX22" i="3"/>
  <c r="AT22" i="3"/>
  <c r="AN22" i="3"/>
  <c r="AC22" i="3"/>
  <c r="AY22" i="3" s="1"/>
  <c r="F22" i="3"/>
  <c r="E22" i="3"/>
  <c r="D22" i="3"/>
  <c r="BD21" i="3"/>
  <c r="BE21" i="3" s="1"/>
  <c r="BB21" i="3"/>
  <c r="AX21" i="3"/>
  <c r="AT21" i="3"/>
  <c r="AZ21" i="3" s="1"/>
  <c r="AJ21" i="3"/>
  <c r="AN21" i="3" s="1"/>
  <c r="BA21" i="3" s="1"/>
  <c r="AC21" i="3"/>
  <c r="AY21" i="3" s="1"/>
  <c r="F21" i="3"/>
  <c r="E21" i="3"/>
  <c r="D21" i="3"/>
  <c r="AX20" i="3"/>
  <c r="AT20" i="3"/>
  <c r="AJ20" i="3"/>
  <c r="AN20" i="3" s="1"/>
  <c r="AC20" i="3"/>
  <c r="AY20" i="3" s="1"/>
  <c r="F20" i="3"/>
  <c r="E20" i="3"/>
  <c r="D20" i="3"/>
  <c r="AX19" i="3"/>
  <c r="AT19" i="3"/>
  <c r="AZ19" i="3" s="1"/>
  <c r="AJ19" i="3"/>
  <c r="AN19" i="3" s="1"/>
  <c r="BA19" i="3" s="1"/>
  <c r="AE19" i="3"/>
  <c r="BD19" i="3" s="1"/>
  <c r="BE19" i="3" s="1"/>
  <c r="AC19" i="3"/>
  <c r="AY19" i="3" s="1"/>
  <c r="F19" i="3"/>
  <c r="E19" i="3"/>
  <c r="D19" i="3"/>
  <c r="BD18" i="3"/>
  <c r="BE18" i="3" s="1"/>
  <c r="AU18" i="3"/>
  <c r="AX18" i="3" s="1"/>
  <c r="AT18" i="3"/>
  <c r="AZ18" i="3" s="1"/>
  <c r="AO18" i="3"/>
  <c r="AN18" i="3"/>
  <c r="BA18" i="3" s="1"/>
  <c r="AJ18" i="3"/>
  <c r="AC18" i="3"/>
  <c r="AY18" i="3" s="1"/>
  <c r="F18" i="3"/>
  <c r="E18" i="3"/>
  <c r="BD17" i="3"/>
  <c r="BE17" i="3" s="1"/>
  <c r="AX17" i="3"/>
  <c r="AT17" i="3"/>
  <c r="AZ17" i="3" s="1"/>
  <c r="AJ17" i="3"/>
  <c r="AN17" i="3" s="1"/>
  <c r="BA17" i="3" s="1"/>
  <c r="AC17" i="3"/>
  <c r="AY17" i="3" s="1"/>
  <c r="F17" i="3"/>
  <c r="E17" i="3"/>
  <c r="D17" i="3"/>
  <c r="BD16" i="3"/>
  <c r="BE16" i="3" s="1"/>
  <c r="AX16" i="3"/>
  <c r="AT16" i="3"/>
  <c r="AZ16" i="3" s="1"/>
  <c r="AJ16" i="3"/>
  <c r="AN16" i="3" s="1"/>
  <c r="BA16" i="3" s="1"/>
  <c r="AC16" i="3"/>
  <c r="AY16" i="3" s="1"/>
  <c r="U16" i="3"/>
  <c r="U26" i="3" s="1"/>
  <c r="F16" i="3"/>
  <c r="BD15" i="3"/>
  <c r="BE15" i="3" s="1"/>
  <c r="AT15" i="3"/>
  <c r="AZ15" i="3" s="1"/>
  <c r="AJ15" i="3"/>
  <c r="AN15" i="3" s="1"/>
  <c r="BA15" i="3" s="1"/>
  <c r="AC15" i="3"/>
  <c r="AY15" i="3" s="1"/>
  <c r="F15" i="3"/>
  <c r="D15" i="3"/>
  <c r="AP14" i="3"/>
  <c r="AP14" i="7" s="1"/>
  <c r="AT14" i="7" s="1"/>
  <c r="AZ14" i="7" s="1"/>
  <c r="AJ14" i="3"/>
  <c r="AN14" i="3" s="1"/>
  <c r="BA14" i="3" s="1"/>
  <c r="AC14" i="3"/>
  <c r="AY14" i="3" s="1"/>
  <c r="F14" i="3"/>
  <c r="BD14" i="3" s="1"/>
  <c r="BE14" i="3" s="1"/>
  <c r="D14" i="3"/>
  <c r="BE13" i="3"/>
  <c r="BD13" i="3"/>
  <c r="AX13" i="3"/>
  <c r="AT13" i="3"/>
  <c r="AZ13" i="3" s="1"/>
  <c r="AJ13" i="3"/>
  <c r="AN13" i="3" s="1"/>
  <c r="BA13" i="3" s="1"/>
  <c r="AC13" i="3"/>
  <c r="AY13" i="3" s="1"/>
  <c r="F13" i="3"/>
  <c r="E13" i="3"/>
  <c r="D13" i="3"/>
  <c r="BD12" i="3"/>
  <c r="BE12" i="3" s="1"/>
  <c r="AX12" i="3"/>
  <c r="AT12" i="3"/>
  <c r="AZ12" i="3" s="1"/>
  <c r="AJ12" i="3"/>
  <c r="AN12" i="3" s="1"/>
  <c r="BA12" i="3" s="1"/>
  <c r="AC12" i="3"/>
  <c r="AY12" i="3" s="1"/>
  <c r="F12" i="3"/>
  <c r="E12" i="3"/>
  <c r="G12" i="3" s="1"/>
  <c r="N12" i="3" s="1"/>
  <c r="BB12" i="3" s="1"/>
  <c r="D12" i="3"/>
  <c r="AX11" i="3"/>
  <c r="AT11" i="3"/>
  <c r="AZ11" i="3" s="1"/>
  <c r="AJ11" i="3"/>
  <c r="AN11" i="3" s="1"/>
  <c r="BA11" i="3" s="1"/>
  <c r="AC11" i="3"/>
  <c r="AY11" i="3" s="1"/>
  <c r="F11" i="3"/>
  <c r="E11" i="3"/>
  <c r="D11" i="3"/>
  <c r="G11" i="3" s="1"/>
  <c r="N11" i="3" s="1"/>
  <c r="BB11" i="3" s="1"/>
  <c r="BD10" i="3"/>
  <c r="BE10" i="3" s="1"/>
  <c r="AX10" i="3"/>
  <c r="AT10" i="3"/>
  <c r="AZ10" i="3" s="1"/>
  <c r="AN10" i="3"/>
  <c r="BA10" i="3" s="1"/>
  <c r="AJ10" i="3"/>
  <c r="AC10" i="3"/>
  <c r="AY10" i="3" s="1"/>
  <c r="F10" i="3"/>
  <c r="E10" i="3"/>
  <c r="D10" i="3"/>
  <c r="BD9" i="3"/>
  <c r="AX9" i="3"/>
  <c r="AT9" i="3"/>
  <c r="AZ9" i="3" s="1"/>
  <c r="AJ9" i="3"/>
  <c r="AC9" i="3"/>
  <c r="AY9" i="3" s="1"/>
  <c r="F9" i="3"/>
  <c r="E9" i="3"/>
  <c r="D9" i="3"/>
  <c r="AP3" i="3"/>
  <c r="AQ3" i="3" s="1"/>
  <c r="X3" i="3"/>
  <c r="AG36" i="2"/>
  <c r="AB36" i="2"/>
  <c r="W36" i="2"/>
  <c r="AW26" i="2"/>
  <c r="AS26" i="2"/>
  <c r="AR26" i="2"/>
  <c r="AQ26" i="2"/>
  <c r="AM26" i="2"/>
  <c r="AL26" i="2"/>
  <c r="AK26" i="2"/>
  <c r="AI26" i="2"/>
  <c r="AH26" i="2"/>
  <c r="AG26" i="2"/>
  <c r="AF26" i="2"/>
  <c r="AD26" i="2"/>
  <c r="AB26" i="2"/>
  <c r="AA26" i="2"/>
  <c r="Z26" i="2"/>
  <c r="Y26" i="2"/>
  <c r="X26" i="2"/>
  <c r="V26" i="2"/>
  <c r="S26" i="2"/>
  <c r="R26" i="2"/>
  <c r="Q26" i="2"/>
  <c r="O26" i="2"/>
  <c r="M26" i="2"/>
  <c r="L26" i="2"/>
  <c r="K26" i="2"/>
  <c r="J26" i="2"/>
  <c r="I26" i="2"/>
  <c r="H26" i="2"/>
  <c r="F26" i="2"/>
  <c r="C26" i="2"/>
  <c r="BD25" i="2"/>
  <c r="BE25" i="2" s="1"/>
  <c r="AZ25" i="2"/>
  <c r="AX25" i="2"/>
  <c r="AT25" i="2"/>
  <c r="AJ25" i="2"/>
  <c r="AN25" i="2" s="1"/>
  <c r="BA25" i="2" s="1"/>
  <c r="AC25" i="2"/>
  <c r="AY25" i="2" s="1"/>
  <c r="G25" i="2"/>
  <c r="N25" i="2" s="1"/>
  <c r="BB25" i="2" s="1"/>
  <c r="BC25" i="2" s="1"/>
  <c r="BD24" i="2"/>
  <c r="BE24" i="2" s="1"/>
  <c r="AX24" i="2"/>
  <c r="AT24" i="2"/>
  <c r="AZ24" i="2" s="1"/>
  <c r="AJ24" i="2"/>
  <c r="AN24" i="2" s="1"/>
  <c r="BA24" i="2" s="1"/>
  <c r="AC24" i="2"/>
  <c r="U24" i="2"/>
  <c r="G24" i="2"/>
  <c r="N24" i="2" s="1"/>
  <c r="BD23" i="2"/>
  <c r="BE23" i="2" s="1"/>
  <c r="AT23" i="2"/>
  <c r="AZ23" i="2" s="1"/>
  <c r="AJ23" i="2"/>
  <c r="AN23" i="2" s="1"/>
  <c r="BA23" i="2" s="1"/>
  <c r="AC23" i="2"/>
  <c r="U23" i="2"/>
  <c r="G23" i="2"/>
  <c r="N23" i="2" s="1"/>
  <c r="AX22" i="2"/>
  <c r="AT22" i="2"/>
  <c r="AN22" i="2"/>
  <c r="AC22" i="2"/>
  <c r="AY22" i="2" s="1"/>
  <c r="G22" i="2"/>
  <c r="N22" i="2" s="1"/>
  <c r="BB22" i="2" s="1"/>
  <c r="BD21" i="2"/>
  <c r="BE21" i="2" s="1"/>
  <c r="AX21" i="2"/>
  <c r="AT21" i="2"/>
  <c r="AZ21" i="2" s="1"/>
  <c r="AJ21" i="2"/>
  <c r="AN21" i="2" s="1"/>
  <c r="BA21" i="2" s="1"/>
  <c r="AC21" i="2"/>
  <c r="AY21" i="2" s="1"/>
  <c r="G21" i="2"/>
  <c r="N21" i="2" s="1"/>
  <c r="BB21" i="2" s="1"/>
  <c r="AX20" i="2"/>
  <c r="AT20" i="2"/>
  <c r="AJ20" i="2"/>
  <c r="AN20" i="2" s="1"/>
  <c r="AC20" i="2"/>
  <c r="AY20" i="2" s="1"/>
  <c r="G20" i="2"/>
  <c r="N20" i="2" s="1"/>
  <c r="BB20" i="2" s="1"/>
  <c r="AX19" i="2"/>
  <c r="AT19" i="2"/>
  <c r="AZ19" i="2" s="1"/>
  <c r="AJ19" i="2"/>
  <c r="AN19" i="2" s="1"/>
  <c r="BA19" i="2" s="1"/>
  <c r="AE19" i="2"/>
  <c r="BD19" i="2" s="1"/>
  <c r="BE19" i="2" s="1"/>
  <c r="AC19" i="2"/>
  <c r="AY19" i="2" s="1"/>
  <c r="P19" i="2"/>
  <c r="P26" i="2" s="1"/>
  <c r="E19" i="2"/>
  <c r="E26" i="2" s="1"/>
  <c r="BD18" i="2"/>
  <c r="BE18" i="2" s="1"/>
  <c r="AT18" i="2"/>
  <c r="AZ18" i="2" s="1"/>
  <c r="AJ18" i="2"/>
  <c r="AN18" i="2" s="1"/>
  <c r="BA18" i="2" s="1"/>
  <c r="AC18" i="2"/>
  <c r="U18" i="2"/>
  <c r="D18" i="2"/>
  <c r="G18" i="2" s="1"/>
  <c r="N18" i="2" s="1"/>
  <c r="BD17" i="2"/>
  <c r="BE17" i="2" s="1"/>
  <c r="AX17" i="2"/>
  <c r="AT17" i="2"/>
  <c r="AZ17" i="2" s="1"/>
  <c r="AJ17" i="2"/>
  <c r="AN17" i="2" s="1"/>
  <c r="BA17" i="2" s="1"/>
  <c r="AC17" i="2"/>
  <c r="AY17" i="2" s="1"/>
  <c r="G17" i="2"/>
  <c r="N17" i="2" s="1"/>
  <c r="BB17" i="2" s="1"/>
  <c r="BD16" i="2"/>
  <c r="BE16" i="2" s="1"/>
  <c r="AP16" i="2"/>
  <c r="AP26" i="2" s="1"/>
  <c r="AO16" i="2"/>
  <c r="AO26" i="2" s="1"/>
  <c r="AJ16" i="2"/>
  <c r="AN16" i="2" s="1"/>
  <c r="BA16" i="2" s="1"/>
  <c r="AC16" i="2"/>
  <c r="W16" i="2"/>
  <c r="U16" i="2" s="1"/>
  <c r="AV16" i="2" s="1"/>
  <c r="D16" i="2"/>
  <c r="G16" i="2" s="1"/>
  <c r="N16" i="2" s="1"/>
  <c r="BD15" i="2"/>
  <c r="BE15" i="2" s="1"/>
  <c r="AT15" i="2"/>
  <c r="AZ15" i="2" s="1"/>
  <c r="AN15" i="2"/>
  <c r="BA15" i="2" s="1"/>
  <c r="AJ15" i="2"/>
  <c r="AC15" i="2"/>
  <c r="AY15" i="2" s="1"/>
  <c r="G15" i="2"/>
  <c r="AV15" i="2" s="1"/>
  <c r="BD14" i="2"/>
  <c r="BE14" i="2" s="1"/>
  <c r="AT14" i="2"/>
  <c r="AV14" i="2" s="1"/>
  <c r="AJ14" i="2"/>
  <c r="AN14" i="2" s="1"/>
  <c r="BA14" i="2" s="1"/>
  <c r="AC14" i="2"/>
  <c r="U14" i="2"/>
  <c r="G14" i="2"/>
  <c r="N14" i="2" s="1"/>
  <c r="BD13" i="2"/>
  <c r="BE13" i="2" s="1"/>
  <c r="AX13" i="2"/>
  <c r="AT13" i="2"/>
  <c r="AZ13" i="2" s="1"/>
  <c r="AJ13" i="2"/>
  <c r="AN13" i="2" s="1"/>
  <c r="BA13" i="2" s="1"/>
  <c r="AC13" i="2"/>
  <c r="AY13" i="2" s="1"/>
  <c r="G13" i="2"/>
  <c r="N13" i="2" s="1"/>
  <c r="BB13" i="2" s="1"/>
  <c r="BD12" i="2"/>
  <c r="BE12" i="2" s="1"/>
  <c r="AX12" i="2"/>
  <c r="AT12" i="2"/>
  <c r="AZ12" i="2" s="1"/>
  <c r="AJ12" i="2"/>
  <c r="AN12" i="2" s="1"/>
  <c r="BA12" i="2" s="1"/>
  <c r="AC12" i="2"/>
  <c r="AY12" i="2" s="1"/>
  <c r="G12" i="2"/>
  <c r="N12" i="2" s="1"/>
  <c r="BB12" i="2" s="1"/>
  <c r="AX11" i="2"/>
  <c r="AT11" i="2"/>
  <c r="AZ11" i="2" s="1"/>
  <c r="AJ11" i="2"/>
  <c r="AN11" i="2" s="1"/>
  <c r="BA11" i="2" s="1"/>
  <c r="AC11" i="2"/>
  <c r="U11" i="2"/>
  <c r="G11" i="2"/>
  <c r="N11" i="2" s="1"/>
  <c r="BD10" i="2"/>
  <c r="BE10" i="2" s="1"/>
  <c r="AX10" i="2"/>
  <c r="AT10" i="2"/>
  <c r="AZ10" i="2" s="1"/>
  <c r="AJ10" i="2"/>
  <c r="AN10" i="2" s="1"/>
  <c r="BA10" i="2" s="1"/>
  <c r="AC10" i="2"/>
  <c r="U10" i="2"/>
  <c r="AY10" i="2" s="1"/>
  <c r="G10" i="2"/>
  <c r="N10" i="2" s="1"/>
  <c r="BD9" i="2"/>
  <c r="AX9" i="2"/>
  <c r="AT9" i="2"/>
  <c r="AZ9" i="2" s="1"/>
  <c r="AJ9" i="2"/>
  <c r="AC9" i="2"/>
  <c r="U9" i="2"/>
  <c r="G9" i="2"/>
  <c r="AP3" i="2"/>
  <c r="AQ3" i="2" s="1"/>
  <c r="X3" i="2"/>
  <c r="AG36" i="1"/>
  <c r="AB36" i="1"/>
  <c r="W36" i="1"/>
  <c r="O34" i="1"/>
  <c r="AW26" i="1"/>
  <c r="AV26" i="1"/>
  <c r="AS26" i="1"/>
  <c r="AR26" i="1"/>
  <c r="AQ26" i="1"/>
  <c r="AM26" i="1"/>
  <c r="AL26" i="1"/>
  <c r="AK26" i="1"/>
  <c r="AI26" i="1"/>
  <c r="AH26" i="1"/>
  <c r="AG26" i="1"/>
  <c r="AF26" i="1"/>
  <c r="AD26" i="1"/>
  <c r="AB26" i="1"/>
  <c r="AA26" i="1"/>
  <c r="Z26" i="1"/>
  <c r="Y26" i="1"/>
  <c r="X26" i="1"/>
  <c r="W26" i="1"/>
  <c r="V26" i="1"/>
  <c r="S26" i="1"/>
  <c r="R26" i="1"/>
  <c r="Q26" i="1"/>
  <c r="O26" i="1"/>
  <c r="M26" i="1"/>
  <c r="L26" i="1"/>
  <c r="K26" i="1"/>
  <c r="J26" i="1"/>
  <c r="I26" i="1"/>
  <c r="H26" i="1"/>
  <c r="F26" i="1"/>
  <c r="E26" i="1"/>
  <c r="D26" i="1"/>
  <c r="C26" i="1"/>
  <c r="BD25" i="1"/>
  <c r="BE25" i="1" s="1"/>
  <c r="AX25" i="1"/>
  <c r="AT25" i="1"/>
  <c r="AZ25" i="1" s="1"/>
  <c r="AJ25" i="1"/>
  <c r="AN25" i="1" s="1"/>
  <c r="BA25" i="1" s="1"/>
  <c r="AC25" i="1"/>
  <c r="U25" i="1"/>
  <c r="AY25" i="1" s="1"/>
  <c r="G25" i="1"/>
  <c r="N25" i="1" s="1"/>
  <c r="BD24" i="1"/>
  <c r="BE24" i="1" s="1"/>
  <c r="AY24" i="1"/>
  <c r="AX24" i="1"/>
  <c r="AT24" i="1"/>
  <c r="AZ24" i="1" s="1"/>
  <c r="AJ24" i="1"/>
  <c r="AN24" i="1" s="1"/>
  <c r="BA24" i="1" s="1"/>
  <c r="G24" i="1"/>
  <c r="N24" i="1" s="1"/>
  <c r="BD23" i="1"/>
  <c r="BE23" i="1" s="1"/>
  <c r="AX23" i="1"/>
  <c r="AT23" i="1"/>
  <c r="AZ23" i="1" s="1"/>
  <c r="AJ23" i="1"/>
  <c r="AN23" i="1" s="1"/>
  <c r="BA23" i="1" s="1"/>
  <c r="AC23" i="1"/>
  <c r="U23" i="1" s="1"/>
  <c r="AY23" i="1" s="1"/>
  <c r="G23" i="1"/>
  <c r="N23" i="1" s="1"/>
  <c r="AX22" i="1"/>
  <c r="AT22" i="1"/>
  <c r="AN22" i="1"/>
  <c r="AC22" i="1"/>
  <c r="AY22" i="1" s="1"/>
  <c r="G22" i="1"/>
  <c r="BB22" i="1" s="1"/>
  <c r="BD21" i="1"/>
  <c r="BE21" i="1" s="1"/>
  <c r="AX21" i="1"/>
  <c r="AT21" i="1"/>
  <c r="AZ21" i="1" s="1"/>
  <c r="AJ21" i="1"/>
  <c r="AN21" i="1" s="1"/>
  <c r="BA21" i="1" s="1"/>
  <c r="AC21" i="1"/>
  <c r="AY21" i="1" s="1"/>
  <c r="G21" i="1"/>
  <c r="N21" i="1" s="1"/>
  <c r="AX20" i="1"/>
  <c r="AT20" i="1"/>
  <c r="AJ20" i="1"/>
  <c r="AN20" i="1" s="1"/>
  <c r="AC20" i="1"/>
  <c r="AY20" i="1" s="1"/>
  <c r="N20" i="1"/>
  <c r="G20" i="1"/>
  <c r="AX19" i="1"/>
  <c r="AT19" i="1"/>
  <c r="AZ19" i="1" s="1"/>
  <c r="AJ19" i="1"/>
  <c r="AN19" i="1" s="1"/>
  <c r="BA19" i="1" s="1"/>
  <c r="AE19" i="1"/>
  <c r="AE26" i="1" s="1"/>
  <c r="AC19" i="1"/>
  <c r="AY19" i="1" s="1"/>
  <c r="P19" i="1"/>
  <c r="P26" i="1" s="1"/>
  <c r="N19" i="1"/>
  <c r="G19" i="1"/>
  <c r="BD18" i="1"/>
  <c r="BE18" i="1" s="1"/>
  <c r="BA18" i="1"/>
  <c r="AU18" i="1"/>
  <c r="AX18" i="1" s="1"/>
  <c r="AP18" i="1"/>
  <c r="AP18" i="7" s="1"/>
  <c r="AJ18" i="1"/>
  <c r="AN18" i="1" s="1"/>
  <c r="AC18" i="1"/>
  <c r="U18" i="1" s="1"/>
  <c r="AY18" i="1" s="1"/>
  <c r="G18" i="1"/>
  <c r="BD17" i="1"/>
  <c r="BE17" i="1" s="1"/>
  <c r="AX17" i="1"/>
  <c r="AT17" i="1"/>
  <c r="AZ17" i="1" s="1"/>
  <c r="AN17" i="1"/>
  <c r="BA17" i="1" s="1"/>
  <c r="AJ17" i="1"/>
  <c r="AC17" i="1"/>
  <c r="AY17" i="1" s="1"/>
  <c r="G17" i="1"/>
  <c r="N17" i="1" s="1"/>
  <c r="BD16" i="1"/>
  <c r="BE16" i="1" s="1"/>
  <c r="AU16" i="1"/>
  <c r="AX16" i="1" s="1"/>
  <c r="AP16" i="1"/>
  <c r="AO16" i="1"/>
  <c r="AJ16" i="1"/>
  <c r="AN16" i="1" s="1"/>
  <c r="BA16" i="1" s="1"/>
  <c r="AC16" i="1"/>
  <c r="U16" i="1"/>
  <c r="AY16" i="1" s="1"/>
  <c r="G16" i="1"/>
  <c r="BD15" i="1"/>
  <c r="BE15" i="1" s="1"/>
  <c r="AX15" i="1"/>
  <c r="AT15" i="1"/>
  <c r="AZ15" i="1" s="1"/>
  <c r="AN15" i="1"/>
  <c r="BA15" i="1" s="1"/>
  <c r="AJ15" i="1"/>
  <c r="AC15" i="1"/>
  <c r="AY15" i="1" s="1"/>
  <c r="G15" i="1"/>
  <c r="N15" i="1" s="1"/>
  <c r="BD14" i="1"/>
  <c r="BE14" i="1" s="1"/>
  <c r="AT14" i="1"/>
  <c r="AZ14" i="1" s="1"/>
  <c r="AJ14" i="1"/>
  <c r="AN14" i="1" s="1"/>
  <c r="BA14" i="1" s="1"/>
  <c r="AC14" i="1"/>
  <c r="U14" i="1" s="1"/>
  <c r="AY14" i="1" s="1"/>
  <c r="G14" i="1"/>
  <c r="N14" i="1" s="1"/>
  <c r="AU14" i="1" s="1"/>
  <c r="BD13" i="1"/>
  <c r="BE13" i="1" s="1"/>
  <c r="AX13" i="1"/>
  <c r="AT13" i="1"/>
  <c r="AZ13" i="1" s="1"/>
  <c r="AJ13" i="1"/>
  <c r="AN13" i="1" s="1"/>
  <c r="BA13" i="1" s="1"/>
  <c r="AC13" i="1"/>
  <c r="U13" i="1" s="1"/>
  <c r="N13" i="1"/>
  <c r="G13" i="1"/>
  <c r="BD12" i="1"/>
  <c r="BE12" i="1" s="1"/>
  <c r="AX12" i="1"/>
  <c r="AT12" i="1"/>
  <c r="AZ12" i="1" s="1"/>
  <c r="AJ12" i="1"/>
  <c r="AN12" i="1" s="1"/>
  <c r="BA12" i="1" s="1"/>
  <c r="AC12" i="1"/>
  <c r="AY12" i="1" s="1"/>
  <c r="G12" i="1"/>
  <c r="AX11" i="1"/>
  <c r="AT11" i="1"/>
  <c r="AZ11" i="1" s="1"/>
  <c r="AJ11" i="1"/>
  <c r="AN11" i="1" s="1"/>
  <c r="BA11" i="1" s="1"/>
  <c r="AC11" i="1"/>
  <c r="U11" i="1" s="1"/>
  <c r="AY11" i="1" s="1"/>
  <c r="G11" i="1"/>
  <c r="BD10" i="1"/>
  <c r="BE10" i="1" s="1"/>
  <c r="AX10" i="1"/>
  <c r="AT10" i="1"/>
  <c r="AZ10" i="1" s="1"/>
  <c r="AN10" i="1"/>
  <c r="BA10" i="1" s="1"/>
  <c r="AJ10" i="1"/>
  <c r="AC10" i="1"/>
  <c r="U10" i="1" s="1"/>
  <c r="AY10" i="1" s="1"/>
  <c r="G10" i="1"/>
  <c r="BB10" i="1" s="1"/>
  <c r="BD9" i="1"/>
  <c r="BE9" i="1" s="1"/>
  <c r="AX9" i="1"/>
  <c r="AT9" i="1"/>
  <c r="AJ9" i="1"/>
  <c r="AN9" i="1" s="1"/>
  <c r="BA9" i="1" s="1"/>
  <c r="AC9" i="1"/>
  <c r="U9" i="1" s="1"/>
  <c r="G9" i="1"/>
  <c r="N9" i="1" s="1"/>
  <c r="AQ3" i="1"/>
  <c r="AP3" i="1"/>
  <c r="X3" i="1"/>
  <c r="AT16" i="1" l="1"/>
  <c r="AZ16" i="1" s="1"/>
  <c r="N22" i="1"/>
  <c r="BC12" i="2"/>
  <c r="AY14" i="2"/>
  <c r="AY18" i="2"/>
  <c r="AY23" i="2"/>
  <c r="G10" i="3"/>
  <c r="N10" i="3" s="1"/>
  <c r="BB10" i="3" s="1"/>
  <c r="G17" i="3"/>
  <c r="N17" i="3" s="1"/>
  <c r="BB17" i="3" s="1"/>
  <c r="G20" i="4"/>
  <c r="N20" i="4" s="1"/>
  <c r="BB20" i="4" s="1"/>
  <c r="AC10" i="7"/>
  <c r="U10" i="7" s="1"/>
  <c r="AY10" i="7" s="1"/>
  <c r="AX10" i="7"/>
  <c r="AJ12" i="7"/>
  <c r="AN12" i="7" s="1"/>
  <c r="BA12" i="7" s="1"/>
  <c r="AC15" i="7"/>
  <c r="U15" i="7" s="1"/>
  <c r="AY15" i="7" s="1"/>
  <c r="G17" i="7"/>
  <c r="G23" i="7"/>
  <c r="BB15" i="1"/>
  <c r="BC15" i="1" s="1"/>
  <c r="BD26" i="3"/>
  <c r="G19" i="3"/>
  <c r="N19" i="3" s="1"/>
  <c r="BB19" i="3" s="1"/>
  <c r="AY23" i="3"/>
  <c r="G25" i="3"/>
  <c r="N25" i="3" s="1"/>
  <c r="BB25" i="3" s="1"/>
  <c r="BC25" i="3" s="1"/>
  <c r="G24" i="4"/>
  <c r="N24" i="4" s="1"/>
  <c r="BB24" i="4" s="1"/>
  <c r="BC24" i="4" s="1"/>
  <c r="G19" i="5"/>
  <c r="N19" i="5" s="1"/>
  <c r="BB19" i="5" s="1"/>
  <c r="AX13" i="7"/>
  <c r="G24" i="7"/>
  <c r="N24" i="7" s="1"/>
  <c r="BB24" i="7" s="1"/>
  <c r="BC24" i="7" s="1"/>
  <c r="BB10" i="2"/>
  <c r="BB11" i="2"/>
  <c r="BB14" i="2"/>
  <c r="AY16" i="2"/>
  <c r="BB24" i="2"/>
  <c r="BC21" i="3"/>
  <c r="D18" i="4"/>
  <c r="G12" i="5"/>
  <c r="N12" i="5" s="1"/>
  <c r="BB12" i="5" s="1"/>
  <c r="BC12" i="5" s="1"/>
  <c r="G16" i="5"/>
  <c r="N16" i="5" s="1"/>
  <c r="G17" i="5"/>
  <c r="N17" i="5" s="1"/>
  <c r="BB17" i="5" s="1"/>
  <c r="BC17" i="5" s="1"/>
  <c r="G21" i="5"/>
  <c r="N21" i="5" s="1"/>
  <c r="BB21" i="5" s="1"/>
  <c r="BB19" i="6"/>
  <c r="BC19" i="6" s="1"/>
  <c r="BD10" i="7"/>
  <c r="BD12" i="7"/>
  <c r="BD15" i="7"/>
  <c r="N23" i="7"/>
  <c r="AY11" i="2"/>
  <c r="AE26" i="4"/>
  <c r="F26" i="4"/>
  <c r="BC14" i="6"/>
  <c r="BC21" i="6"/>
  <c r="AX25" i="7"/>
  <c r="BC15" i="6"/>
  <c r="BB17" i="1"/>
  <c r="BC17" i="1" s="1"/>
  <c r="AU18" i="4"/>
  <c r="D18" i="5" s="1"/>
  <c r="G18" i="5" s="1"/>
  <c r="N18" i="5" s="1"/>
  <c r="BB18" i="5" s="1"/>
  <c r="G18" i="4"/>
  <c r="N18" i="4" s="1"/>
  <c r="BB18" i="4" s="1"/>
  <c r="G22" i="4"/>
  <c r="N22" i="4" s="1"/>
  <c r="BB22" i="4" s="1"/>
  <c r="BC22" i="4" s="1"/>
  <c r="G24" i="5"/>
  <c r="N24" i="5" s="1"/>
  <c r="BB24" i="5" s="1"/>
  <c r="BC21" i="2"/>
  <c r="F26" i="3"/>
  <c r="BC11" i="3"/>
  <c r="G21" i="3"/>
  <c r="AJ26" i="4"/>
  <c r="G10" i="4"/>
  <c r="N10" i="4" s="1"/>
  <c r="BB10" i="4" s="1"/>
  <c r="BC10" i="4" s="1"/>
  <c r="G11" i="4"/>
  <c r="N11" i="4" s="1"/>
  <c r="BB11" i="4" s="1"/>
  <c r="BC11" i="4" s="1"/>
  <c r="G12" i="4"/>
  <c r="N12" i="4" s="1"/>
  <c r="BB12" i="4" s="1"/>
  <c r="G12" i="7"/>
  <c r="N12" i="7" s="1"/>
  <c r="AX16" i="7"/>
  <c r="AT17" i="7"/>
  <c r="AX21" i="7"/>
  <c r="AO16" i="7"/>
  <c r="BB19" i="1"/>
  <c r="BC19" i="1" s="1"/>
  <c r="BB20" i="1"/>
  <c r="BC20" i="1" s="1"/>
  <c r="BB23" i="2"/>
  <c r="AY24" i="2"/>
  <c r="G20" i="3"/>
  <c r="N20" i="3" s="1"/>
  <c r="BB20" i="3" s="1"/>
  <c r="BC20" i="3" s="1"/>
  <c r="AT26" i="4"/>
  <c r="W27" i="4" s="1"/>
  <c r="G20" i="5"/>
  <c r="N20" i="5" s="1"/>
  <c r="BB20" i="5" s="1"/>
  <c r="BC20" i="5" s="1"/>
  <c r="BC11" i="6"/>
  <c r="AJ14" i="7"/>
  <c r="AN14" i="7" s="1"/>
  <c r="BA14" i="7" s="1"/>
  <c r="N10" i="1"/>
  <c r="BC10" i="2"/>
  <c r="BC10" i="6"/>
  <c r="U26" i="2"/>
  <c r="G22" i="3"/>
  <c r="N22" i="3" s="1"/>
  <c r="BB22" i="3" s="1"/>
  <c r="BC22" i="3" s="1"/>
  <c r="AZ9" i="4"/>
  <c r="G10" i="5"/>
  <c r="N10" i="5" s="1"/>
  <c r="BB10" i="5" s="1"/>
  <c r="BC13" i="6"/>
  <c r="G16" i="6"/>
  <c r="N16" i="6" s="1"/>
  <c r="AA26" i="7"/>
  <c r="AC13" i="7"/>
  <c r="U13" i="7" s="1"/>
  <c r="AY13" i="7" s="1"/>
  <c r="BD14" i="7"/>
  <c r="BE14" i="7" s="1"/>
  <c r="AC23" i="7"/>
  <c r="U23" i="7" s="1"/>
  <c r="AY23" i="7" s="1"/>
  <c r="AU16" i="2"/>
  <c r="D16" i="3" s="1"/>
  <c r="G16" i="3" s="1"/>
  <c r="N16" i="3" s="1"/>
  <c r="AJ26" i="3"/>
  <c r="BB19" i="4"/>
  <c r="BC19" i="4" s="1"/>
  <c r="BC17" i="6"/>
  <c r="AC26" i="1"/>
  <c r="BB12" i="1"/>
  <c r="BC12" i="1" s="1"/>
  <c r="F26" i="5"/>
  <c r="E26" i="6"/>
  <c r="BC23" i="6"/>
  <c r="F26" i="7"/>
  <c r="AI26" i="7"/>
  <c r="G14" i="7"/>
  <c r="N14" i="7" s="1"/>
  <c r="BB14" i="7" s="1"/>
  <c r="N12" i="1"/>
  <c r="AC26" i="2"/>
  <c r="G19" i="2"/>
  <c r="N19" i="2" s="1"/>
  <c r="BB19" i="2" s="1"/>
  <c r="BC20" i="2"/>
  <c r="AE26" i="3"/>
  <c r="BD26" i="4"/>
  <c r="G21" i="4"/>
  <c r="N21" i="4" s="1"/>
  <c r="BB21" i="4" s="1"/>
  <c r="BC21" i="4" s="1"/>
  <c r="AZ23" i="4"/>
  <c r="AN26" i="5"/>
  <c r="Z27" i="5" s="1"/>
  <c r="BD18" i="7"/>
  <c r="BE18" i="7" s="1"/>
  <c r="G19" i="7"/>
  <c r="N19" i="7" s="1"/>
  <c r="AC20" i="7"/>
  <c r="U20" i="7" s="1"/>
  <c r="AY20" i="7" s="1"/>
  <c r="AJ20" i="7"/>
  <c r="AN20" i="7" s="1"/>
  <c r="G16" i="7"/>
  <c r="N16" i="7" s="1"/>
  <c r="BD16" i="7"/>
  <c r="BE16" i="7" s="1"/>
  <c r="AJ16" i="7"/>
  <c r="AN16" i="7" s="1"/>
  <c r="BA16" i="7" s="1"/>
  <c r="AX20" i="7"/>
  <c r="BD21" i="7"/>
  <c r="BE21" i="7" s="1"/>
  <c r="AC22" i="7"/>
  <c r="U22" i="7" s="1"/>
  <c r="AY22" i="7" s="1"/>
  <c r="G10" i="7"/>
  <c r="N10" i="7" s="1"/>
  <c r="G18" i="7"/>
  <c r="N18" i="7" s="1"/>
  <c r="G20" i="7"/>
  <c r="N20" i="7" s="1"/>
  <c r="BB20" i="7" s="1"/>
  <c r="BC20" i="7" s="1"/>
  <c r="BD23" i="7"/>
  <c r="BE23" i="7" s="1"/>
  <c r="AJ23" i="7"/>
  <c r="AN23" i="7" s="1"/>
  <c r="BA23" i="7" s="1"/>
  <c r="K26" i="7"/>
  <c r="X26" i="7"/>
  <c r="AV26" i="7"/>
  <c r="G11" i="7"/>
  <c r="BB11" i="7"/>
  <c r="AJ11" i="7"/>
  <c r="AN11" i="7" s="1"/>
  <c r="BA11" i="7" s="1"/>
  <c r="AX12" i="7"/>
  <c r="AJ13" i="7"/>
  <c r="AN13" i="7" s="1"/>
  <c r="BA13" i="7" s="1"/>
  <c r="AX14" i="7"/>
  <c r="BA20" i="7"/>
  <c r="AT21" i="7"/>
  <c r="AZ21" i="7" s="1"/>
  <c r="G22" i="7"/>
  <c r="AT22" i="7"/>
  <c r="AN24" i="7"/>
  <c r="BD25" i="7"/>
  <c r="BE25" i="7" s="1"/>
  <c r="AJ25" i="7"/>
  <c r="AN25" i="7" s="1"/>
  <c r="BA25" i="7" s="1"/>
  <c r="AT25" i="7"/>
  <c r="AT10" i="7"/>
  <c r="AZ10" i="7" s="1"/>
  <c r="BE10" i="7"/>
  <c r="AT12" i="7"/>
  <c r="AZ12" i="7" s="1"/>
  <c r="AJ19" i="7"/>
  <c r="AN19" i="7" s="1"/>
  <c r="BA19" i="7" s="1"/>
  <c r="AX22" i="7"/>
  <c r="AZ17" i="7"/>
  <c r="BE13" i="7"/>
  <c r="BE15" i="7"/>
  <c r="AZ9" i="1"/>
  <c r="AV26" i="2"/>
  <c r="E14" i="3"/>
  <c r="AX14" i="2"/>
  <c r="BC14" i="2" s="1"/>
  <c r="AX23" i="3"/>
  <c r="E23" i="4"/>
  <c r="G23" i="4" s="1"/>
  <c r="N23" i="4" s="1"/>
  <c r="BB23" i="4" s="1"/>
  <c r="AY9" i="1"/>
  <c r="U26" i="1"/>
  <c r="BC13" i="2"/>
  <c r="BC17" i="2"/>
  <c r="BC24" i="2"/>
  <c r="AY26" i="3"/>
  <c r="BC17" i="3"/>
  <c r="E16" i="3"/>
  <c r="BB18" i="2"/>
  <c r="AU18" i="2"/>
  <c r="BC22" i="2"/>
  <c r="BA26" i="1"/>
  <c r="AX14" i="1"/>
  <c r="BB14" i="1" s="1"/>
  <c r="AU26" i="1"/>
  <c r="BB16" i="1"/>
  <c r="BC16" i="1" s="1"/>
  <c r="N16" i="1"/>
  <c r="Q4" i="1" s="1"/>
  <c r="BB18" i="1"/>
  <c r="N18" i="1"/>
  <c r="BB16" i="4"/>
  <c r="BC16" i="4" s="1"/>
  <c r="Q4" i="4"/>
  <c r="Q4" i="5"/>
  <c r="BB16" i="5"/>
  <c r="BC16" i="5" s="1"/>
  <c r="AN26" i="1"/>
  <c r="Z27" i="1" s="1"/>
  <c r="BC10" i="1"/>
  <c r="BB11" i="1"/>
  <c r="BC11" i="1" s="1"/>
  <c r="N11" i="1"/>
  <c r="AY13" i="1"/>
  <c r="BB13" i="1"/>
  <c r="BC18" i="1"/>
  <c r="BC11" i="2"/>
  <c r="AX15" i="2"/>
  <c r="E15" i="3"/>
  <c r="BB16" i="2"/>
  <c r="Q4" i="2"/>
  <c r="BC19" i="2"/>
  <c r="BC12" i="3"/>
  <c r="G14" i="3"/>
  <c r="N14" i="3" s="1"/>
  <c r="BC13" i="4"/>
  <c r="BB9" i="1"/>
  <c r="AE19" i="7"/>
  <c r="BD19" i="7" s="1"/>
  <c r="BE19" i="7" s="1"/>
  <c r="BB21" i="1"/>
  <c r="BC21" i="1" s="1"/>
  <c r="BC22" i="1"/>
  <c r="BB23" i="1"/>
  <c r="BC23" i="1" s="1"/>
  <c r="BB25" i="1"/>
  <c r="BC25" i="1" s="1"/>
  <c r="G26" i="1"/>
  <c r="AJ26" i="1"/>
  <c r="G26" i="2"/>
  <c r="N26" i="2" s="1"/>
  <c r="AJ26" i="2"/>
  <c r="AY9" i="2"/>
  <c r="N15" i="2"/>
  <c r="BB15" i="2" s="1"/>
  <c r="AT16" i="2"/>
  <c r="AU23" i="2"/>
  <c r="G9" i="3"/>
  <c r="AN9" i="3"/>
  <c r="BE9" i="3"/>
  <c r="BE26" i="3" s="1"/>
  <c r="AT14" i="3"/>
  <c r="AZ14" i="3" s="1"/>
  <c r="AZ26" i="3" s="1"/>
  <c r="BC19" i="3"/>
  <c r="G9" i="4"/>
  <c r="AN9" i="4"/>
  <c r="BE9" i="4"/>
  <c r="BE26" i="4" s="1"/>
  <c r="AC19" i="4"/>
  <c r="AY19" i="4" s="1"/>
  <c r="BC20" i="4"/>
  <c r="BC23" i="4"/>
  <c r="W26" i="4"/>
  <c r="BC13" i="5"/>
  <c r="U16" i="6"/>
  <c r="BB16" i="6" s="1"/>
  <c r="BC16" i="6" s="1"/>
  <c r="AX18" i="7"/>
  <c r="BC24" i="5"/>
  <c r="AO26" i="1"/>
  <c r="N9" i="2"/>
  <c r="BB9" i="2" s="1"/>
  <c r="AN9" i="2"/>
  <c r="BD26" i="2"/>
  <c r="AZ14" i="2"/>
  <c r="D26" i="2"/>
  <c r="BC10" i="3"/>
  <c r="G13" i="3"/>
  <c r="N13" i="3" s="1"/>
  <c r="BB13" i="3" s="1"/>
  <c r="BC13" i="3" s="1"/>
  <c r="AP26" i="3"/>
  <c r="AX18" i="4"/>
  <c r="BC18" i="4" s="1"/>
  <c r="G9" i="5"/>
  <c r="BC21" i="5"/>
  <c r="G22" i="5"/>
  <c r="N22" i="5" s="1"/>
  <c r="BB22" i="5" s="1"/>
  <c r="BC22" i="5" s="1"/>
  <c r="G15" i="3"/>
  <c r="AC19" i="7"/>
  <c r="U19" i="7" s="1"/>
  <c r="AY19" i="7" s="1"/>
  <c r="AZ19" i="4"/>
  <c r="AT26" i="5"/>
  <c r="W27" i="5" s="1"/>
  <c r="AZ9" i="5"/>
  <c r="AZ26" i="5" s="1"/>
  <c r="BC19" i="5"/>
  <c r="BB24" i="1"/>
  <c r="BC24" i="1" s="1"/>
  <c r="BC13" i="1"/>
  <c r="AP16" i="7"/>
  <c r="AT16" i="7" s="1"/>
  <c r="AT18" i="1"/>
  <c r="AZ18" i="1" s="1"/>
  <c r="BD19" i="1"/>
  <c r="BE19" i="1" s="1"/>
  <c r="BE26" i="1" s="1"/>
  <c r="AP26" i="1"/>
  <c r="BE9" i="2"/>
  <c r="BE26" i="2" s="1"/>
  <c r="W26" i="2"/>
  <c r="AE26" i="2"/>
  <c r="AC26" i="3"/>
  <c r="AO18" i="7"/>
  <c r="AT18" i="7" s="1"/>
  <c r="AZ18" i="7" s="1"/>
  <c r="AO26" i="3"/>
  <c r="AY10" i="4"/>
  <c r="AY26" i="4" s="1"/>
  <c r="BC17" i="4"/>
  <c r="G25" i="4"/>
  <c r="N25" i="4" s="1"/>
  <c r="BB25" i="4" s="1"/>
  <c r="BC25" i="4" s="1"/>
  <c r="BA9" i="5"/>
  <c r="BA26" i="5" s="1"/>
  <c r="AC26" i="5"/>
  <c r="AY10" i="5"/>
  <c r="AY26" i="5" s="1"/>
  <c r="BC10" i="5"/>
  <c r="G11" i="5"/>
  <c r="N11" i="5" s="1"/>
  <c r="BB11" i="5" s="1"/>
  <c r="BC11" i="5" s="1"/>
  <c r="BD19" i="5"/>
  <c r="BE19" i="5" s="1"/>
  <c r="BE26" i="5" s="1"/>
  <c r="G23" i="5"/>
  <c r="N23" i="5" s="1"/>
  <c r="BB23" i="5" s="1"/>
  <c r="BC23" i="5" s="1"/>
  <c r="AJ26" i="5"/>
  <c r="AY9" i="6"/>
  <c r="BC9" i="6"/>
  <c r="AX26" i="6"/>
  <c r="AJ26" i="6"/>
  <c r="BA26" i="6"/>
  <c r="BD26" i="6"/>
  <c r="BB10" i="7"/>
  <c r="BC10" i="7" s="1"/>
  <c r="G26" i="6"/>
  <c r="AN26" i="6"/>
  <c r="Z27" i="6" s="1"/>
  <c r="AF26" i="7"/>
  <c r="AC11" i="7"/>
  <c r="AY11" i="7" s="1"/>
  <c r="N17" i="7"/>
  <c r="E26" i="5"/>
  <c r="G25" i="5"/>
  <c r="N25" i="5" s="1"/>
  <c r="BB25" i="5" s="1"/>
  <c r="BC25" i="5" s="1"/>
  <c r="N26" i="6"/>
  <c r="AZ9" i="6"/>
  <c r="AT26" i="6"/>
  <c r="W27" i="6" s="1"/>
  <c r="AE26" i="6"/>
  <c r="BD19" i="6"/>
  <c r="BE19" i="6" s="1"/>
  <c r="BE26" i="6" s="1"/>
  <c r="O26" i="7"/>
  <c r="Y26" i="7"/>
  <c r="U9" i="7"/>
  <c r="AG26" i="7"/>
  <c r="AQ26" i="7"/>
  <c r="BC22" i="6"/>
  <c r="BC24" i="6"/>
  <c r="H26" i="7"/>
  <c r="P26" i="7"/>
  <c r="AM26" i="7"/>
  <c r="AR26" i="7"/>
  <c r="AW26" i="7"/>
  <c r="AC12" i="7"/>
  <c r="U12" i="7" s="1"/>
  <c r="AY12" i="7" s="1"/>
  <c r="N22" i="7"/>
  <c r="BB22" i="7" s="1"/>
  <c r="BC22" i="7" s="1"/>
  <c r="AC25" i="7"/>
  <c r="U25" i="7" s="1"/>
  <c r="AY25" i="7" s="1"/>
  <c r="AZ25" i="7"/>
  <c r="BC25" i="6"/>
  <c r="D26" i="7"/>
  <c r="G9" i="7"/>
  <c r="AT9" i="7"/>
  <c r="AS26" i="7"/>
  <c r="AT11" i="7"/>
  <c r="AZ11" i="7" s="1"/>
  <c r="AX11" i="7"/>
  <c r="BC11" i="7" s="1"/>
  <c r="BE12" i="7"/>
  <c r="G15" i="7"/>
  <c r="N15" i="7" s="1"/>
  <c r="BB15" i="7" s="1"/>
  <c r="AT15" i="7"/>
  <c r="AZ15" i="7" s="1"/>
  <c r="AJ17" i="7"/>
  <c r="AN17" i="7" s="1"/>
  <c r="BA17" i="7" s="1"/>
  <c r="AX17" i="7"/>
  <c r="AC21" i="7"/>
  <c r="U21" i="7" s="1"/>
  <c r="AY21" i="7" s="1"/>
  <c r="BE24" i="7"/>
  <c r="AB26" i="7"/>
  <c r="AJ9" i="7"/>
  <c r="AK26" i="7"/>
  <c r="AU26" i="7"/>
  <c r="AX9" i="7"/>
  <c r="AJ10" i="7"/>
  <c r="AN10" i="7" s="1"/>
  <c r="BA10" i="7" s="1"/>
  <c r="G13" i="7"/>
  <c r="N13" i="7" s="1"/>
  <c r="BB13" i="7" s="1"/>
  <c r="BC13" i="7" s="1"/>
  <c r="AT13" i="7"/>
  <c r="AZ13" i="7" s="1"/>
  <c r="AJ15" i="7"/>
  <c r="AN15" i="7" s="1"/>
  <c r="BA15" i="7" s="1"/>
  <c r="AX15" i="7"/>
  <c r="AC17" i="7"/>
  <c r="U17" i="7" s="1"/>
  <c r="AY17" i="7" s="1"/>
  <c r="BB18" i="7"/>
  <c r="AJ21" i="7"/>
  <c r="AN21" i="7" s="1"/>
  <c r="BA21" i="7" s="1"/>
  <c r="E26" i="7"/>
  <c r="Z26" i="7"/>
  <c r="AD26" i="7"/>
  <c r="AH26" i="7"/>
  <c r="AL26" i="7"/>
  <c r="AJ18" i="7"/>
  <c r="AN18" i="7" s="1"/>
  <c r="BA18" i="7" s="1"/>
  <c r="AT19" i="7"/>
  <c r="AZ19" i="7" s="1"/>
  <c r="G21" i="7"/>
  <c r="N21" i="7" s="1"/>
  <c r="BB21" i="7" s="1"/>
  <c r="AX23" i="7"/>
  <c r="AT24" i="7"/>
  <c r="AZ24" i="7" s="1"/>
  <c r="G25" i="7"/>
  <c r="N25" i="7" s="1"/>
  <c r="BD9" i="7"/>
  <c r="BE9" i="7" s="1"/>
  <c r="BD17" i="7"/>
  <c r="BE17" i="7" s="1"/>
  <c r="AX19" i="7"/>
  <c r="AT20" i="7"/>
  <c r="AT23" i="7"/>
  <c r="AZ23" i="7" s="1"/>
  <c r="BA24" i="7"/>
  <c r="AY26" i="2" l="1"/>
  <c r="BC14" i="7"/>
  <c r="AX16" i="2"/>
  <c r="AX26" i="1"/>
  <c r="BB23" i="7"/>
  <c r="BC23" i="7" s="1"/>
  <c r="BC21" i="7"/>
  <c r="AE26" i="7"/>
  <c r="AP26" i="7"/>
  <c r="AU18" i="5"/>
  <c r="AX18" i="5" s="1"/>
  <c r="E26" i="3"/>
  <c r="AZ26" i="4"/>
  <c r="BB26" i="2"/>
  <c r="N26" i="1"/>
  <c r="BB25" i="7"/>
  <c r="BC25" i="7" s="1"/>
  <c r="AU26" i="2"/>
  <c r="BB19" i="7"/>
  <c r="BC19" i="7" s="1"/>
  <c r="AO26" i="7"/>
  <c r="BC15" i="7"/>
  <c r="BE26" i="7"/>
  <c r="AN9" i="7"/>
  <c r="AJ26" i="7"/>
  <c r="AT26" i="7"/>
  <c r="U26" i="6"/>
  <c r="W16" i="6"/>
  <c r="N9" i="3"/>
  <c r="BB26" i="1"/>
  <c r="BC9" i="1"/>
  <c r="BC18" i="5"/>
  <c r="AU14" i="3"/>
  <c r="BB14" i="3"/>
  <c r="BC15" i="2"/>
  <c r="BB16" i="3"/>
  <c r="BC16" i="3" s="1"/>
  <c r="Q4" i="3"/>
  <c r="AX26" i="7"/>
  <c r="G26" i="7"/>
  <c r="N9" i="7"/>
  <c r="AV15" i="3"/>
  <c r="N15" i="3"/>
  <c r="BB15" i="3" s="1"/>
  <c r="BC18" i="7"/>
  <c r="BC9" i="2"/>
  <c r="BC14" i="1"/>
  <c r="D18" i="3"/>
  <c r="AX18" i="2"/>
  <c r="BC18" i="2" s="1"/>
  <c r="AY9" i="7"/>
  <c r="BC26" i="6"/>
  <c r="N9" i="5"/>
  <c r="AN26" i="4"/>
  <c r="Z27" i="4" s="1"/>
  <c r="BA9" i="4"/>
  <c r="BA26" i="4" s="1"/>
  <c r="D23" i="3"/>
  <c r="G23" i="3" s="1"/>
  <c r="N23" i="3" s="1"/>
  <c r="BB23" i="3" s="1"/>
  <c r="BC23" i="3" s="1"/>
  <c r="AX23" i="2"/>
  <c r="BC23" i="2" s="1"/>
  <c r="BD26" i="1"/>
  <c r="AC26" i="4"/>
  <c r="AY26" i="1"/>
  <c r="AZ26" i="1"/>
  <c r="BD26" i="7"/>
  <c r="AZ9" i="7"/>
  <c r="BB17" i="7"/>
  <c r="BC17" i="7" s="1"/>
  <c r="BB12" i="7"/>
  <c r="BC12" i="7" s="1"/>
  <c r="BB26" i="6"/>
  <c r="AN26" i="2"/>
  <c r="Z27" i="2" s="1"/>
  <c r="BA9" i="2"/>
  <c r="BA26" i="2" s="1"/>
  <c r="Q4" i="6"/>
  <c r="BD26" i="5"/>
  <c r="N9" i="4"/>
  <c r="BA9" i="3"/>
  <c r="BA26" i="3" s="1"/>
  <c r="AN26" i="3"/>
  <c r="Z27" i="3" s="1"/>
  <c r="AZ16" i="2"/>
  <c r="AZ26" i="2" s="1"/>
  <c r="AT26" i="2"/>
  <c r="W27" i="2" s="1"/>
  <c r="AT26" i="3"/>
  <c r="W27" i="3" s="1"/>
  <c r="BC16" i="2"/>
  <c r="AT26" i="1"/>
  <c r="W27" i="1" s="1"/>
  <c r="BC26" i="2" l="1"/>
  <c r="N26" i="7"/>
  <c r="BB9" i="7"/>
  <c r="AX26" i="2"/>
  <c r="BB9" i="5"/>
  <c r="G18" i="3"/>
  <c r="D26" i="3"/>
  <c r="AU26" i="3"/>
  <c r="D14" i="4"/>
  <c r="AX14" i="3"/>
  <c r="BB9" i="3"/>
  <c r="W26" i="6"/>
  <c r="AZ16" i="6"/>
  <c r="AZ26" i="6" s="1"/>
  <c r="AC16" i="6"/>
  <c r="W16" i="7"/>
  <c r="BA9" i="7"/>
  <c r="BA26" i="7" s="1"/>
  <c r="AN26" i="7"/>
  <c r="BB9" i="4"/>
  <c r="E15" i="4"/>
  <c r="AX15" i="3"/>
  <c r="BC15" i="3" s="1"/>
  <c r="AV26" i="3"/>
  <c r="BC26" i="1"/>
  <c r="AC26" i="6" l="1"/>
  <c r="AY16" i="6"/>
  <c r="AY26" i="6" s="1"/>
  <c r="G15" i="4"/>
  <c r="E26" i="4"/>
  <c r="N18" i="3"/>
  <c r="G26" i="3"/>
  <c r="BC9" i="4"/>
  <c r="BC14" i="3"/>
  <c r="AX26" i="3"/>
  <c r="G14" i="4"/>
  <c r="D26" i="4"/>
  <c r="BC9" i="7"/>
  <c r="BC9" i="3"/>
  <c r="AC16" i="7"/>
  <c r="AZ16" i="7"/>
  <c r="AZ26" i="7" s="1"/>
  <c r="W26" i="7"/>
  <c r="BC9" i="5"/>
  <c r="AU14" i="4" l="1"/>
  <c r="N14" i="4"/>
  <c r="G26" i="4"/>
  <c r="AV15" i="4"/>
  <c r="N15" i="4"/>
  <c r="BB15" i="4" s="1"/>
  <c r="U16" i="7"/>
  <c r="AC26" i="7"/>
  <c r="BB18" i="3"/>
  <c r="N26" i="3"/>
  <c r="BB14" i="4" l="1"/>
  <c r="BB26" i="4" s="1"/>
  <c r="N26" i="4"/>
  <c r="AY16" i="7"/>
  <c r="AY26" i="7" s="1"/>
  <c r="BB16" i="7"/>
  <c r="U26" i="7"/>
  <c r="AX14" i="4"/>
  <c r="AU26" i="4"/>
  <c r="D14" i="5"/>
  <c r="BC18" i="3"/>
  <c r="BC26" i="3" s="1"/>
  <c r="BB26" i="3"/>
  <c r="AV26" i="4"/>
  <c r="AX15" i="4"/>
  <c r="BC15" i="4" s="1"/>
  <c r="G14" i="5" l="1"/>
  <c r="D26" i="5"/>
  <c r="BC16" i="7"/>
  <c r="BC26" i="7" s="1"/>
  <c r="BB26" i="7"/>
  <c r="BC14" i="4"/>
  <c r="BC26" i="4" s="1"/>
  <c r="AX26" i="4"/>
  <c r="AU14" i="5" l="1"/>
  <c r="N14" i="5"/>
  <c r="G26" i="5"/>
  <c r="BB14" i="5" l="1"/>
  <c r="BB26" i="5" s="1"/>
  <c r="N26" i="5"/>
  <c r="AU26" i="5"/>
  <c r="AX14" i="5"/>
  <c r="BC14" i="5" l="1"/>
  <c r="BC26" i="5" s="1"/>
  <c r="AX26" i="5"/>
</calcChain>
</file>

<file path=xl/sharedStrings.xml><?xml version="1.0" encoding="utf-8"?>
<sst xmlns="http://schemas.openxmlformats.org/spreadsheetml/2006/main" count="709" uniqueCount="89">
  <si>
    <t xml:space="preserve">DATA KAS BOS TINGKAT SMP KOTA DUMAI </t>
  </si>
  <si>
    <t>TAHUN 2024</t>
  </si>
  <si>
    <t>No</t>
  </si>
  <si>
    <t>NAMA SEKOLAH</t>
  </si>
  <si>
    <t xml:space="preserve">SALDO AWAL </t>
  </si>
  <si>
    <t>JUMLAH PENERIMAAN</t>
  </si>
  <si>
    <t>BUNGA BANK</t>
  </si>
  <si>
    <t>PAJAK BUNGA BANK</t>
  </si>
  <si>
    <t>BUNGA BANK BELUM SETOR</t>
  </si>
  <si>
    <t>PENYETORAN KEMBALI UANG TUNAI KE REK BANK</t>
  </si>
  <si>
    <t>PENYETORAN KEMBALI UANG KE KASDA</t>
  </si>
  <si>
    <t>PENYETORAN KEMBALI UANG KE YAYASAN</t>
  </si>
  <si>
    <t>REALISASI</t>
  </si>
  <si>
    <t>PENGURANGAN / BELANJA</t>
  </si>
  <si>
    <t>JUMLAH BELANJA</t>
  </si>
  <si>
    <t>PAJAK</t>
  </si>
  <si>
    <t>NERACA (ASET TETAP)</t>
  </si>
  <si>
    <t>JLH ASET TETAP</t>
  </si>
  <si>
    <t>EXTRACOMPTABLE</t>
  </si>
  <si>
    <t>KAPITALISASI</t>
  </si>
  <si>
    <t>BM Non Aset</t>
  </si>
  <si>
    <t>JUMLAH BELANJA BARANG MODAL</t>
  </si>
  <si>
    <t>LAPORAN OPERASIONAL (LO)</t>
  </si>
  <si>
    <t>JUMLAH BEBAN OPERASIONAL</t>
  </si>
  <si>
    <t>SALDO AKHIR</t>
  </si>
  <si>
    <t>BELANJA PEGAWAI</t>
  </si>
  <si>
    <t>BELANJA BARANG DAN JASA</t>
  </si>
  <si>
    <t>BELANJA MODAL</t>
  </si>
  <si>
    <t>TANAH</t>
  </si>
  <si>
    <t>PERLATAN &amp; MESIN</t>
  </si>
  <si>
    <t>JALAN IRIGASI &amp; JARINGAN</t>
  </si>
  <si>
    <t>ASET TETAP LAINNYA</t>
  </si>
  <si>
    <t xml:space="preserve">BEBAN PERSEDIAAN </t>
  </si>
  <si>
    <t>BEBAN JASA</t>
  </si>
  <si>
    <t>BEBAN PERJALANAN DINAS</t>
  </si>
  <si>
    <t>BEBAN PEMELIHARAAN</t>
  </si>
  <si>
    <t>BEBAN LAIN-LAIN</t>
  </si>
  <si>
    <t xml:space="preserve"> SALDO BANK</t>
  </si>
  <si>
    <t>SALDO TUNAI</t>
  </si>
  <si>
    <t xml:space="preserve">PAJAK YANG BELUM DI SETOR </t>
  </si>
  <si>
    <t>KAS BANK</t>
  </si>
  <si>
    <t>Kas Tunai</t>
  </si>
  <si>
    <t>Pajak Terhutang</t>
  </si>
  <si>
    <t>Total</t>
  </si>
  <si>
    <t>BOS REGULER TAHAP 1</t>
  </si>
  <si>
    <t>BOS REGULER TAHAP 2</t>
  </si>
  <si>
    <t>ALOKASI DANA BOS AFIRMASI</t>
  </si>
  <si>
    <t>ALOKASI DANA BOS KINERJA</t>
  </si>
  <si>
    <t>PENDAPATAN LAIN</t>
  </si>
  <si>
    <t>PENDAPATAN YANG DISETOR KEMBALI KE BANK</t>
  </si>
  <si>
    <t>BOS REGULER</t>
  </si>
  <si>
    <t>BOS AFIRMASI</t>
  </si>
  <si>
    <t>BOS KINERJA</t>
  </si>
  <si>
    <t>PUNGUT</t>
  </si>
  <si>
    <t>SETOR</t>
  </si>
  <si>
    <t>TOTAL BELANJA</t>
  </si>
  <si>
    <t>selisih Saldo Akhir</t>
  </si>
  <si>
    <t>SMP PGRI KOTA DUMAI</t>
  </si>
  <si>
    <t>SMP S MUHAMMADIYAH DUMAI</t>
  </si>
  <si>
    <t>SMP IT Jamiatul Muslimin</t>
  </si>
  <si>
    <t>SMP NURUSSALAM DUMAI</t>
  </si>
  <si>
    <t>SMP S BUDI DHARMA</t>
  </si>
  <si>
    <t>SMP S ERNA</t>
  </si>
  <si>
    <t>SMP YASFII DUMAI</t>
  </si>
  <si>
    <t>SMP S PURNAMA</t>
  </si>
  <si>
    <t>SMP S LANCANG KUNING</t>
  </si>
  <si>
    <t>SMP YKPP DUMAI</t>
  </si>
  <si>
    <t>SMP S SANTO TARCISIUS</t>
  </si>
  <si>
    <t>SMP HAYATI</t>
  </si>
  <si>
    <t>SMPIT PLUS BAZMA BRILLIANT</t>
  </si>
  <si>
    <t>SMPIT ZUNURAIN AQILA ZAHRA</t>
  </si>
  <si>
    <t>SMP KRISTEN KALAM KUDUS</t>
  </si>
  <si>
    <t>SMP MAITREYAWIRA</t>
  </si>
  <si>
    <t>SMP IT AL IZZAH</t>
  </si>
  <si>
    <t>JUMLAH</t>
  </si>
  <si>
    <t>PAD</t>
  </si>
  <si>
    <t>PPH</t>
  </si>
  <si>
    <t>fee</t>
  </si>
  <si>
    <t>YUSMANIDAR, S. Sos, M.Si</t>
  </si>
  <si>
    <t>HANDAYANI, SH</t>
  </si>
  <si>
    <t>NIP.19690501 198909 2 001</t>
  </si>
  <si>
    <t>NIP. 19750909 200003 1 001</t>
  </si>
  <si>
    <t>TAHUN 2023</t>
  </si>
  <si>
    <t>SMP MATREYAWIRA</t>
  </si>
  <si>
    <t>KEPALA OPD</t>
  </si>
  <si>
    <t>PPK-OPD</t>
  </si>
  <si>
    <t>PENYETORAN KEMBALI UANG KE yayasan</t>
  </si>
  <si>
    <t>\</t>
  </si>
  <si>
    <t xml:space="preserve">LAPORAN BOS TINGKAT SMP KOTA DUMAI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</si>
</sst>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Rp&quot;* #,##0_);_(&quot;Rp&quot;* \(#,##0\);_(&quot;Rp&quot;* &quot;-&quot;_);_(@_)"/>
    <numFmt numFmtId="168" formatCode="_(&quot;Rp&quot;* #,##0.00_);_(&quot;Rp&quot;* \(#,##0.00\);_(&quot;Rp&quot;* &quot;-&quot;_);_(@_)"/>
  </numFmts>
  <fonts count="22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Bookman Old Style"/>
      <family val="1"/>
    </font>
    <font>
      <sz val="11"/>
      <name val="Calibri"/>
      <family val="2"/>
    </font>
    <font>
      <sz val="10"/>
      <color theme="1"/>
      <name val="Tahoma"/>
      <family val="2"/>
    </font>
    <font>
      <sz val="12"/>
      <color theme="1"/>
      <name val="&quot;Agency FB&quot;"/>
    </font>
    <font>
      <sz val="12"/>
      <color theme="1"/>
      <name val="Arial"/>
      <family val="2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sz val="12"/>
      <color rgb="FF000000"/>
      <name val="&quot;Agency FB&quot;"/>
    </font>
    <font>
      <sz val="11"/>
      <color rgb="FF000000"/>
      <name val="Bookman Old Style"/>
      <family val="1"/>
    </font>
    <font>
      <u/>
      <sz val="10"/>
      <color rgb="FF0000FF"/>
      <name val="Bookman Old Style"/>
      <family val="1"/>
    </font>
    <font>
      <sz val="10"/>
      <color rgb="FF000000"/>
      <name val="Bookman Old Style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8">
    <xf numFmtId="0" fontId="0" fillId="0" borderId="0"/>
    <xf numFmtId="41" fontId="15" fillId="0" borderId="1" applyFont="0" applyFill="0" applyBorder="0" applyAlignment="0" applyProtection="0"/>
    <xf numFmtId="41" fontId="15" fillId="0" borderId="1" applyFont="0" applyFill="0" applyBorder="0" applyAlignment="0" applyProtection="0"/>
    <xf numFmtId="0" fontId="1" fillId="0" borderId="1"/>
    <xf numFmtId="41" fontId="1" fillId="0" borderId="1" applyFont="0" applyFill="0" applyBorder="0" applyAlignment="0" applyProtection="0"/>
    <xf numFmtId="165" fontId="16" fillId="0" borderId="1" applyFont="0" applyFill="0" applyBorder="0" applyAlignment="0" applyProtection="0"/>
    <xf numFmtId="0" fontId="17" fillId="0" borderId="1">
      <protection locked="0"/>
    </xf>
    <xf numFmtId="0" fontId="16" fillId="0" borderId="1"/>
    <xf numFmtId="0" fontId="16" fillId="0" borderId="1"/>
    <xf numFmtId="0" fontId="18" fillId="0" borderId="1"/>
    <xf numFmtId="165" fontId="1" fillId="0" borderId="1" applyFont="0" applyFill="0" applyBorder="0" applyAlignment="0" applyProtection="0"/>
    <xf numFmtId="0" fontId="18" fillId="0" borderId="1"/>
    <xf numFmtId="0" fontId="18" fillId="0" borderId="1"/>
    <xf numFmtId="43" fontId="16" fillId="0" borderId="1" applyFont="0" applyFill="0" applyBorder="0" applyAlignment="0" applyProtection="0"/>
    <xf numFmtId="0" fontId="16" fillId="0" borderId="1"/>
    <xf numFmtId="41" fontId="16" fillId="0" borderId="1" applyFont="0" applyFill="0" applyBorder="0" applyAlignment="0" applyProtection="0"/>
    <xf numFmtId="43" fontId="1" fillId="0" borderId="1" applyFont="0" applyFill="0" applyBorder="0" applyAlignment="0" applyProtection="0"/>
    <xf numFmtId="41" fontId="16" fillId="0" borderId="1" applyFont="0" applyFill="0" applyBorder="0" applyAlignment="0" applyProtection="0"/>
    <xf numFmtId="166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166" fontId="1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" fillId="0" borderId="1" applyFont="0" applyFill="0" applyBorder="0" applyAlignment="0" applyProtection="0"/>
    <xf numFmtId="166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" fillId="0" borderId="1" applyFont="0" applyFill="0" applyBorder="0" applyAlignment="0" applyProtection="0"/>
    <xf numFmtId="0" fontId="19" fillId="0" borderId="1">
      <alignment vertical="center"/>
    </xf>
    <xf numFmtId="0" fontId="16" fillId="0" borderId="1"/>
    <xf numFmtId="0" fontId="16" fillId="0" borderId="1"/>
    <xf numFmtId="0" fontId="16" fillId="0" borderId="1"/>
    <xf numFmtId="165" fontId="16" fillId="0" borderId="1" applyFont="0" applyFill="0" applyBorder="0" applyAlignment="0" applyProtection="0"/>
    <xf numFmtId="165" fontId="20" fillId="0" borderId="1" applyFont="0" applyFill="0" applyBorder="0" applyAlignment="0" applyProtection="0"/>
    <xf numFmtId="165" fontId="1" fillId="0" borderId="1" applyFont="0" applyFill="0" applyBorder="0" applyAlignment="0" applyProtection="0"/>
    <xf numFmtId="165" fontId="1" fillId="0" borderId="1" applyFont="0" applyFill="0" applyBorder="0" applyAlignment="0" applyProtection="0"/>
    <xf numFmtId="165" fontId="1" fillId="0" borderId="1" applyFont="0" applyFill="0" applyBorder="0" applyAlignment="0" applyProtection="0"/>
    <xf numFmtId="165" fontId="1" fillId="0" borderId="1" applyFont="0" applyFill="0" applyBorder="0" applyAlignment="0" applyProtection="0"/>
    <xf numFmtId="165" fontId="1" fillId="0" borderId="1" applyFont="0" applyFill="0" applyBorder="0" applyAlignment="0" applyProtection="0"/>
    <xf numFmtId="165" fontId="1" fillId="0" borderId="1" applyFont="0" applyFill="0" applyBorder="0" applyAlignment="0" applyProtection="0"/>
    <xf numFmtId="166" fontId="16" fillId="0" borderId="1" applyFont="0" applyFill="0" applyBorder="0" applyAlignment="0" applyProtection="0"/>
    <xf numFmtId="166" fontId="18" fillId="0" borderId="1" applyFont="0" applyFill="0" applyBorder="0" applyAlignment="0" applyProtection="0"/>
    <xf numFmtId="166" fontId="1" fillId="0" borderId="1" applyFont="0" applyFill="0" applyBorder="0" applyAlignment="0" applyProtection="0"/>
    <xf numFmtId="166" fontId="1" fillId="0" borderId="1" applyFont="0" applyFill="0" applyBorder="0" applyAlignment="0" applyProtection="0"/>
    <xf numFmtId="166" fontId="1" fillId="0" borderId="1" applyFont="0" applyFill="0" applyBorder="0" applyAlignment="0" applyProtection="0"/>
    <xf numFmtId="166" fontId="1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166" fontId="20" fillId="0" borderId="1" applyFont="0" applyFill="0" applyBorder="0" applyAlignment="0" applyProtection="0"/>
    <xf numFmtId="164" fontId="16" fillId="0" borderId="1" applyFont="0" applyFill="0" applyBorder="0" applyAlignment="0" applyProtection="0"/>
    <xf numFmtId="164" fontId="16" fillId="0" borderId="1" applyFont="0" applyFill="0" applyBorder="0" applyAlignment="0" applyProtection="0"/>
    <xf numFmtId="0" fontId="19" fillId="0" borderId="1">
      <alignment vertical="center"/>
    </xf>
    <xf numFmtId="0" fontId="16" fillId="0" borderId="1"/>
    <xf numFmtId="0" fontId="16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8" fillId="0" borderId="1"/>
    <xf numFmtId="0" fontId="1" fillId="0" borderId="1"/>
    <xf numFmtId="0" fontId="1" fillId="0" borderId="1"/>
    <xf numFmtId="0" fontId="1" fillId="0" borderId="1"/>
    <xf numFmtId="0" fontId="16" fillId="0" borderId="1"/>
    <xf numFmtId="0" fontId="1" fillId="0" borderId="1"/>
    <xf numFmtId="0" fontId="1" fillId="0" borderId="1"/>
    <xf numFmtId="0" fontId="16" fillId="0" borderId="1"/>
    <xf numFmtId="16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6" fillId="0" borderId="1" applyFont="0" applyFill="0" applyBorder="0" applyAlignment="0" applyProtection="0"/>
    <xf numFmtId="44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4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65" fontId="16" fillId="0" borderId="1" applyFont="0" applyFill="0" applyBorder="0" applyAlignment="0" applyProtection="0"/>
    <xf numFmtId="165" fontId="16" fillId="0" borderId="1" applyFont="0" applyFill="0" applyBorder="0" applyAlignment="0" applyProtection="0"/>
    <xf numFmtId="0" fontId="21" fillId="0" borderId="1"/>
    <xf numFmtId="0" fontId="21" fillId="0" borderId="1"/>
  </cellStyleXfs>
  <cellXfs count="137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2" fillId="2" borderId="1" xfId="0" applyFont="1" applyFill="1" applyBorder="1"/>
    <xf numFmtId="0" fontId="2" fillId="0" borderId="0" xfId="0" applyFont="1" applyAlignment="1">
      <alignment horizontal="left" vertical="center"/>
    </xf>
    <xf numFmtId="41" fontId="2" fillId="0" borderId="0" xfId="0" applyNumberFormat="1" applyFont="1"/>
    <xf numFmtId="167" fontId="2" fillId="0" borderId="0" xfId="0" applyNumberFormat="1" applyFont="1"/>
    <xf numFmtId="167" fontId="2" fillId="2" borderId="1" xfId="0" applyNumberFormat="1" applyFont="1" applyFill="1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41" fontId="5" fillId="4" borderId="14" xfId="0" applyNumberFormat="1" applyFont="1" applyFill="1" applyBorder="1" applyAlignment="1">
      <alignment vertical="center" wrapText="1"/>
    </xf>
    <xf numFmtId="167" fontId="5" fillId="4" borderId="14" xfId="0" applyNumberFormat="1" applyFont="1" applyFill="1" applyBorder="1" applyAlignment="1">
      <alignment vertical="center" wrapText="1"/>
    </xf>
    <xf numFmtId="167" fontId="3" fillId="4" borderId="14" xfId="0" applyNumberFormat="1" applyFont="1" applyFill="1" applyBorder="1" applyAlignment="1">
      <alignment horizontal="center" vertical="center" wrapText="1"/>
    </xf>
    <xf numFmtId="167" fontId="5" fillId="4" borderId="14" xfId="0" applyNumberFormat="1" applyFont="1" applyFill="1" applyBorder="1" applyAlignment="1">
      <alignment horizontal="center" vertical="center" wrapText="1"/>
    </xf>
    <xf numFmtId="167" fontId="2" fillId="4" borderId="14" xfId="0" applyNumberFormat="1" applyFont="1" applyFill="1" applyBorder="1"/>
    <xf numFmtId="168" fontId="3" fillId="4" borderId="14" xfId="0" applyNumberFormat="1" applyFont="1" applyFill="1" applyBorder="1" applyAlignment="1">
      <alignment horizontal="center" vertical="center" wrapText="1"/>
    </xf>
    <xf numFmtId="167" fontId="2" fillId="4" borderId="1" xfId="0" applyNumberFormat="1" applyFont="1" applyFill="1" applyBorder="1"/>
    <xf numFmtId="0" fontId="2" fillId="4" borderId="1" xfId="0" applyFont="1" applyFill="1" applyBorder="1"/>
    <xf numFmtId="167" fontId="6" fillId="4" borderId="14" xfId="0" applyNumberFormat="1" applyFont="1" applyFill="1" applyBorder="1" applyAlignment="1">
      <alignment horizontal="center" vertical="top"/>
    </xf>
    <xf numFmtId="168" fontId="7" fillId="4" borderId="14" xfId="0" applyNumberFormat="1" applyFont="1" applyFill="1" applyBorder="1" applyAlignment="1">
      <alignment horizontal="center"/>
    </xf>
    <xf numFmtId="167" fontId="7" fillId="4" borderId="14" xfId="0" applyNumberFormat="1" applyFont="1" applyFill="1" applyBorder="1" applyAlignment="1">
      <alignment horizontal="center"/>
    </xf>
    <xf numFmtId="167" fontId="7" fillId="4" borderId="8" xfId="0" applyNumberFormat="1" applyFont="1" applyFill="1" applyBorder="1" applyAlignment="1">
      <alignment horizontal="center"/>
    </xf>
    <xf numFmtId="167" fontId="8" fillId="4" borderId="14" xfId="0" applyNumberFormat="1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41" fontId="5" fillId="5" borderId="14" xfId="0" applyNumberFormat="1" applyFont="1" applyFill="1" applyBorder="1" applyAlignment="1">
      <alignment vertical="center" wrapText="1"/>
    </xf>
    <xf numFmtId="167" fontId="5" fillId="5" borderId="14" xfId="0" applyNumberFormat="1" applyFont="1" applyFill="1" applyBorder="1" applyAlignment="1">
      <alignment vertical="center" wrapText="1"/>
    </xf>
    <xf numFmtId="167" fontId="3" fillId="5" borderId="14" xfId="0" applyNumberFormat="1" applyFont="1" applyFill="1" applyBorder="1" applyAlignment="1">
      <alignment horizontal="center" vertical="center" wrapText="1"/>
    </xf>
    <xf numFmtId="167" fontId="5" fillId="5" borderId="14" xfId="0" applyNumberFormat="1" applyFont="1" applyFill="1" applyBorder="1" applyAlignment="1">
      <alignment horizontal="center" vertical="center" wrapText="1"/>
    </xf>
    <xf numFmtId="167" fontId="2" fillId="5" borderId="14" xfId="0" applyNumberFormat="1" applyFont="1" applyFill="1" applyBorder="1"/>
    <xf numFmtId="168" fontId="3" fillId="5" borderId="14" xfId="0" applyNumberFormat="1" applyFont="1" applyFill="1" applyBorder="1" applyAlignment="1">
      <alignment horizontal="center" vertical="center" wrapText="1"/>
    </xf>
    <xf numFmtId="167" fontId="2" fillId="5" borderId="1" xfId="0" applyNumberFormat="1" applyFont="1" applyFill="1" applyBorder="1"/>
    <xf numFmtId="0" fontId="2" fillId="5" borderId="1" xfId="0" applyFont="1" applyFill="1" applyBorder="1"/>
    <xf numFmtId="0" fontId="5" fillId="6" borderId="14" xfId="0" applyFont="1" applyFill="1" applyBorder="1" applyAlignment="1">
      <alignment horizontal="center" vertical="center" wrapText="1"/>
    </xf>
    <xf numFmtId="41" fontId="5" fillId="6" borderId="14" xfId="0" applyNumberFormat="1" applyFont="1" applyFill="1" applyBorder="1" applyAlignment="1">
      <alignment vertical="center" wrapText="1"/>
    </xf>
    <xf numFmtId="167" fontId="5" fillId="6" borderId="14" xfId="0" applyNumberFormat="1" applyFont="1" applyFill="1" applyBorder="1" applyAlignment="1">
      <alignment vertical="center" wrapText="1"/>
    </xf>
    <xf numFmtId="167" fontId="3" fillId="6" borderId="14" xfId="0" applyNumberFormat="1" applyFont="1" applyFill="1" applyBorder="1" applyAlignment="1">
      <alignment horizontal="center" vertical="center" wrapText="1"/>
    </xf>
    <xf numFmtId="167" fontId="5" fillId="6" borderId="14" xfId="0" applyNumberFormat="1" applyFont="1" applyFill="1" applyBorder="1" applyAlignment="1">
      <alignment horizontal="center" vertical="center" wrapText="1"/>
    </xf>
    <xf numFmtId="167" fontId="2" fillId="6" borderId="14" xfId="0" applyNumberFormat="1" applyFont="1" applyFill="1" applyBorder="1"/>
    <xf numFmtId="168" fontId="3" fillId="6" borderId="14" xfId="0" applyNumberFormat="1" applyFont="1" applyFill="1" applyBorder="1" applyAlignment="1">
      <alignment horizontal="center" vertical="center" wrapText="1"/>
    </xf>
    <xf numFmtId="167" fontId="2" fillId="6" borderId="1" xfId="0" applyNumberFormat="1" applyFont="1" applyFill="1" applyBorder="1"/>
    <xf numFmtId="0" fontId="2" fillId="6" borderId="1" xfId="0" applyFont="1" applyFill="1" applyBorder="1"/>
    <xf numFmtId="0" fontId="3" fillId="7" borderId="14" xfId="0" applyFont="1" applyFill="1" applyBorder="1" applyAlignment="1">
      <alignment horizontal="left" vertical="center" wrapText="1"/>
    </xf>
    <xf numFmtId="41" fontId="3" fillId="7" borderId="14" xfId="0" applyNumberFormat="1" applyFont="1" applyFill="1" applyBorder="1" applyAlignment="1">
      <alignment horizontal="left" vertical="center" wrapText="1"/>
    </xf>
    <xf numFmtId="167" fontId="3" fillId="7" borderId="14" xfId="0" applyNumberFormat="1" applyFont="1" applyFill="1" applyBorder="1" applyAlignment="1">
      <alignment horizontal="left" vertical="center" wrapText="1"/>
    </xf>
    <xf numFmtId="0" fontId="2" fillId="7" borderId="1" xfId="0" applyFont="1" applyFill="1" applyBorder="1"/>
    <xf numFmtId="43" fontId="2" fillId="0" borderId="0" xfId="0" applyNumberFormat="1" applyFont="1"/>
    <xf numFmtId="43" fontId="2" fillId="8" borderId="1" xfId="0" applyNumberFormat="1" applyFont="1" applyFill="1" applyBorder="1"/>
    <xf numFmtId="43" fontId="2" fillId="6" borderId="1" xfId="0" applyNumberFormat="1" applyFont="1" applyFill="1" applyBorder="1"/>
    <xf numFmtId="41" fontId="3" fillId="6" borderId="1" xfId="0" applyNumberFormat="1" applyFont="1" applyFill="1" applyBorder="1" applyAlignment="1">
      <alignment horizontal="center" vertical="center" wrapText="1"/>
    </xf>
    <xf numFmtId="41" fontId="2" fillId="2" borderId="1" xfId="0" applyNumberFormat="1" applyFont="1" applyFill="1" applyBorder="1"/>
    <xf numFmtId="41" fontId="3" fillId="2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43" fontId="9" fillId="0" borderId="0" xfId="0" applyNumberFormat="1" applyFont="1"/>
    <xf numFmtId="9" fontId="2" fillId="0" borderId="0" xfId="0" applyNumberFormat="1" applyFont="1"/>
    <xf numFmtId="168" fontId="10" fillId="4" borderId="14" xfId="0" applyNumberFormat="1" applyFont="1" applyFill="1" applyBorder="1" applyAlignment="1">
      <alignment horizontal="center"/>
    </xf>
    <xf numFmtId="167" fontId="10" fillId="4" borderId="14" xfId="0" applyNumberFormat="1" applyFont="1" applyFill="1" applyBorder="1" applyAlignment="1">
      <alignment horizontal="center"/>
    </xf>
    <xf numFmtId="167" fontId="10" fillId="4" borderId="8" xfId="0" applyNumberFormat="1" applyFont="1" applyFill="1" applyBorder="1" applyAlignment="1">
      <alignment horizontal="center"/>
    </xf>
    <xf numFmtId="167" fontId="11" fillId="4" borderId="0" xfId="0" applyNumberFormat="1" applyFont="1" applyFill="1" applyAlignment="1">
      <alignment horizontal="center"/>
    </xf>
    <xf numFmtId="0" fontId="5" fillId="7" borderId="14" xfId="0" applyFont="1" applyFill="1" applyBorder="1" applyAlignment="1">
      <alignment horizontal="center" vertical="center" wrapText="1"/>
    </xf>
    <xf numFmtId="41" fontId="5" fillId="7" borderId="14" xfId="0" applyNumberFormat="1" applyFont="1" applyFill="1" applyBorder="1" applyAlignment="1">
      <alignment vertical="center" wrapText="1"/>
    </xf>
    <xf numFmtId="167" fontId="3" fillId="7" borderId="14" xfId="0" applyNumberFormat="1" applyFont="1" applyFill="1" applyBorder="1" applyAlignment="1">
      <alignment horizontal="center" vertical="center" wrapText="1"/>
    </xf>
    <xf numFmtId="167" fontId="5" fillId="7" borderId="14" xfId="0" applyNumberFormat="1" applyFont="1" applyFill="1" applyBorder="1" applyAlignment="1">
      <alignment vertical="center" wrapText="1"/>
    </xf>
    <xf numFmtId="167" fontId="5" fillId="7" borderId="14" xfId="0" applyNumberFormat="1" applyFont="1" applyFill="1" applyBorder="1" applyAlignment="1">
      <alignment horizontal="center" vertical="center" wrapText="1"/>
    </xf>
    <xf numFmtId="167" fontId="2" fillId="7" borderId="14" xfId="0" applyNumberFormat="1" applyFont="1" applyFill="1" applyBorder="1"/>
    <xf numFmtId="167" fontId="2" fillId="7" borderId="1" xfId="0" applyNumberFormat="1" applyFont="1" applyFill="1" applyBorder="1"/>
    <xf numFmtId="168" fontId="3" fillId="7" borderId="14" xfId="0" applyNumberFormat="1" applyFont="1" applyFill="1" applyBorder="1" applyAlignment="1">
      <alignment horizontal="center" vertical="center" wrapText="1"/>
    </xf>
    <xf numFmtId="167" fontId="3" fillId="8" borderId="14" xfId="0" applyNumberFormat="1" applyFont="1" applyFill="1" applyBorder="1" applyAlignment="1">
      <alignment horizontal="center" vertical="center" wrapText="1"/>
    </xf>
    <xf numFmtId="167" fontId="12" fillId="6" borderId="14" xfId="0" applyNumberFormat="1" applyFont="1" applyFill="1" applyBorder="1" applyAlignment="1">
      <alignment horizontal="center" vertical="center" wrapText="1"/>
    </xf>
    <xf numFmtId="167" fontId="13" fillId="6" borderId="0" xfId="0" applyNumberFormat="1" applyFont="1" applyFill="1" applyAlignment="1">
      <alignment horizontal="left" vertical="top"/>
    </xf>
    <xf numFmtId="0" fontId="2" fillId="0" borderId="1" xfId="0" applyFont="1" applyBorder="1"/>
    <xf numFmtId="0" fontId="5" fillId="0" borderId="14" xfId="0" applyFont="1" applyBorder="1" applyAlignment="1">
      <alignment horizontal="center" vertical="center" wrapText="1"/>
    </xf>
    <xf numFmtId="41" fontId="5" fillId="0" borderId="14" xfId="0" applyNumberFormat="1" applyFont="1" applyBorder="1" applyAlignment="1">
      <alignment vertical="center" wrapText="1"/>
    </xf>
    <xf numFmtId="167" fontId="5" fillId="0" borderId="14" xfId="0" applyNumberFormat="1" applyFont="1" applyBorder="1" applyAlignment="1">
      <alignment vertical="center" wrapText="1"/>
    </xf>
    <xf numFmtId="167" fontId="3" fillId="0" borderId="14" xfId="0" applyNumberFormat="1" applyFont="1" applyBorder="1" applyAlignment="1">
      <alignment horizontal="center" vertical="center" wrapText="1"/>
    </xf>
    <xf numFmtId="167" fontId="5" fillId="0" borderId="14" xfId="0" applyNumberFormat="1" applyFont="1" applyBorder="1" applyAlignment="1">
      <alignment horizontal="center" vertical="center" wrapText="1"/>
    </xf>
    <xf numFmtId="167" fontId="2" fillId="0" borderId="14" xfId="0" applyNumberFormat="1" applyFont="1" applyBorder="1"/>
    <xf numFmtId="167" fontId="2" fillId="0" borderId="1" xfId="0" applyNumberFormat="1" applyFont="1" applyBorder="1"/>
    <xf numFmtId="0" fontId="3" fillId="0" borderId="14" xfId="0" applyFont="1" applyBorder="1" applyAlignment="1">
      <alignment horizontal="left" vertical="center" wrapText="1"/>
    </xf>
    <xf numFmtId="41" fontId="3" fillId="0" borderId="14" xfId="0" applyNumberFormat="1" applyFont="1" applyBorder="1" applyAlignment="1">
      <alignment horizontal="left" vertical="center" wrapText="1"/>
    </xf>
    <xf numFmtId="167" fontId="3" fillId="0" borderId="14" xfId="0" applyNumberFormat="1" applyFont="1" applyBorder="1" applyAlignment="1">
      <alignment horizontal="left" vertical="center" wrapText="1"/>
    </xf>
    <xf numFmtId="0" fontId="5" fillId="9" borderId="14" xfId="0" applyFont="1" applyFill="1" applyBorder="1" applyAlignment="1">
      <alignment horizontal="center" vertical="center" wrapText="1"/>
    </xf>
    <xf numFmtId="41" fontId="5" fillId="9" borderId="14" xfId="0" applyNumberFormat="1" applyFont="1" applyFill="1" applyBorder="1" applyAlignment="1">
      <alignment vertical="center" wrapText="1"/>
    </xf>
    <xf numFmtId="167" fontId="5" fillId="9" borderId="14" xfId="0" applyNumberFormat="1" applyFont="1" applyFill="1" applyBorder="1" applyAlignment="1">
      <alignment vertical="center" wrapText="1"/>
    </xf>
    <xf numFmtId="167" fontId="3" fillId="9" borderId="14" xfId="0" applyNumberFormat="1" applyFont="1" applyFill="1" applyBorder="1" applyAlignment="1">
      <alignment horizontal="center" vertical="center" wrapText="1"/>
    </xf>
    <xf numFmtId="167" fontId="5" fillId="9" borderId="14" xfId="0" applyNumberFormat="1" applyFont="1" applyFill="1" applyBorder="1" applyAlignment="1">
      <alignment horizontal="center" vertical="center" wrapText="1"/>
    </xf>
    <xf numFmtId="167" fontId="2" fillId="9" borderId="14" xfId="0" applyNumberFormat="1" applyFont="1" applyFill="1" applyBorder="1"/>
    <xf numFmtId="167" fontId="2" fillId="9" borderId="1" xfId="0" applyNumberFormat="1" applyFont="1" applyFill="1" applyBorder="1"/>
    <xf numFmtId="0" fontId="0" fillId="9" borderId="0" xfId="0" applyFill="1"/>
    <xf numFmtId="0" fontId="5" fillId="0" borderId="14" xfId="0" applyFont="1" applyFill="1" applyBorder="1" applyAlignment="1">
      <alignment horizontal="center" vertical="center" wrapText="1"/>
    </xf>
    <xf numFmtId="41" fontId="5" fillId="0" borderId="14" xfId="0" applyNumberFormat="1" applyFont="1" applyFill="1" applyBorder="1" applyAlignment="1">
      <alignment vertical="center" wrapText="1"/>
    </xf>
    <xf numFmtId="167" fontId="5" fillId="0" borderId="14" xfId="0" applyNumberFormat="1" applyFont="1" applyFill="1" applyBorder="1" applyAlignment="1">
      <alignment vertical="center" wrapText="1"/>
    </xf>
    <xf numFmtId="167" fontId="3" fillId="0" borderId="14" xfId="0" applyNumberFormat="1" applyFont="1" applyFill="1" applyBorder="1" applyAlignment="1">
      <alignment horizontal="center" vertical="center" wrapText="1"/>
    </xf>
    <xf numFmtId="167" fontId="5" fillId="0" borderId="14" xfId="0" applyNumberFormat="1" applyFont="1" applyFill="1" applyBorder="1" applyAlignment="1">
      <alignment horizontal="center" vertical="center" wrapText="1"/>
    </xf>
    <xf numFmtId="167" fontId="2" fillId="0" borderId="14" xfId="0" applyNumberFormat="1" applyFont="1" applyFill="1" applyBorder="1"/>
    <xf numFmtId="0" fontId="0" fillId="0" borderId="0" xfId="0" applyFill="1"/>
    <xf numFmtId="0" fontId="5" fillId="10" borderId="14" xfId="0" applyFont="1" applyFill="1" applyBorder="1" applyAlignment="1">
      <alignment horizontal="center" vertical="center" wrapText="1"/>
    </xf>
    <xf numFmtId="41" fontId="5" fillId="10" borderId="14" xfId="0" applyNumberFormat="1" applyFont="1" applyFill="1" applyBorder="1" applyAlignment="1">
      <alignment vertical="center" wrapText="1"/>
    </xf>
    <xf numFmtId="167" fontId="5" fillId="10" borderId="14" xfId="0" applyNumberFormat="1" applyFont="1" applyFill="1" applyBorder="1" applyAlignment="1">
      <alignment vertical="center" wrapText="1"/>
    </xf>
    <xf numFmtId="167" fontId="3" fillId="10" borderId="14" xfId="0" applyNumberFormat="1" applyFont="1" applyFill="1" applyBorder="1" applyAlignment="1">
      <alignment horizontal="center" vertical="center" wrapText="1"/>
    </xf>
    <xf numFmtId="167" fontId="5" fillId="10" borderId="14" xfId="0" applyNumberFormat="1" applyFont="1" applyFill="1" applyBorder="1" applyAlignment="1">
      <alignment horizontal="center" vertical="center" wrapText="1"/>
    </xf>
    <xf numFmtId="167" fontId="2" fillId="10" borderId="14" xfId="0" applyNumberFormat="1" applyFont="1" applyFill="1" applyBorder="1"/>
    <xf numFmtId="168" fontId="3" fillId="10" borderId="14" xfId="0" applyNumberFormat="1" applyFont="1" applyFill="1" applyBorder="1" applyAlignment="1">
      <alignment horizontal="center" vertical="center" wrapText="1"/>
    </xf>
    <xf numFmtId="167" fontId="2" fillId="10" borderId="1" xfId="0" applyNumberFormat="1" applyFont="1" applyFill="1" applyBorder="1"/>
    <xf numFmtId="0" fontId="2" fillId="10" borderId="1" xfId="0" applyFont="1" applyFill="1" applyBorder="1"/>
    <xf numFmtId="0" fontId="2" fillId="0" borderId="1" xfId="0" applyFont="1" applyFill="1" applyBorder="1"/>
    <xf numFmtId="167" fontId="3" fillId="0" borderId="13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/>
    <xf numFmtId="0" fontId="3" fillId="0" borderId="6" xfId="0" applyFont="1" applyBorder="1" applyAlignment="1">
      <alignment horizontal="center" vertical="center"/>
    </xf>
    <xf numFmtId="0" fontId="4" fillId="0" borderId="8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13" xfId="0" applyFont="1" applyBorder="1"/>
    <xf numFmtId="0" fontId="4" fillId="0" borderId="9" xfId="0" applyFont="1" applyBorder="1"/>
    <xf numFmtId="0" fontId="3" fillId="0" borderId="3" xfId="0" applyFont="1" applyBorder="1" applyAlignment="1">
      <alignment horizontal="center" vertical="center" wrapText="1"/>
    </xf>
    <xf numFmtId="0" fontId="4" fillId="0" borderId="10" xfId="0" applyFont="1" applyBorder="1"/>
    <xf numFmtId="0" fontId="9" fillId="0" borderId="0" xfId="0" applyFont="1" applyAlignment="1">
      <alignment horizontal="center"/>
    </xf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4" fillId="0" borderId="5" xfId="0" applyFont="1" applyBorder="1"/>
    <xf numFmtId="0" fontId="4" fillId="0" borderId="12" xfId="0" applyFont="1" applyBorder="1"/>
    <xf numFmtId="0" fontId="2" fillId="0" borderId="0" xfId="0" applyFont="1" applyAlignment="1">
      <alignment horizontal="left" vertical="center"/>
    </xf>
    <xf numFmtId="0" fontId="4" fillId="0" borderId="4" xfId="0" applyFont="1" applyBorder="1"/>
    <xf numFmtId="0" fontId="4" fillId="0" borderId="11" xfId="0" applyFont="1" applyBorder="1"/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67" fontId="14" fillId="0" borderId="14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/>
    </xf>
    <xf numFmtId="41" fontId="3" fillId="0" borderId="14" xfId="0" applyNumberFormat="1" applyFont="1" applyFill="1" applyBorder="1" applyAlignment="1">
      <alignment horizontal="left" vertical="center" wrapText="1"/>
    </xf>
  </cellXfs>
  <cellStyles count="108">
    <cellStyle name="Comma [0] 10" xfId="15"/>
    <cellStyle name="Comma [0] 10 3" xfId="104"/>
    <cellStyle name="Comma [0] 11" xfId="34"/>
    <cellStyle name="Comma [0] 13" xfId="1"/>
    <cellStyle name="Comma [0] 2" xfId="5"/>
    <cellStyle name="Comma [0] 2 10 2 2 2" xfId="33"/>
    <cellStyle name="Comma [0] 2 11 2 2" xfId="28"/>
    <cellStyle name="Comma [0] 2 18" xfId="4"/>
    <cellStyle name="Comma [0] 2 18 2" xfId="23"/>
    <cellStyle name="Comma [0] 2 2" xfId="22"/>
    <cellStyle name="Comma [0] 2 2 11" xfId="20"/>
    <cellStyle name="Comma [0] 2 2 15" xfId="17"/>
    <cellStyle name="Comma [0] 2 2 15 3" xfId="105"/>
    <cellStyle name="Comma [0] 2 2 16" xfId="2"/>
    <cellStyle name="Comma [0] 2 2 2 2 2 2" xfId="25"/>
    <cellStyle name="Comma [0] 2 3" xfId="19"/>
    <cellStyle name="Comma [0] 2 7" xfId="27"/>
    <cellStyle name="Comma [0] 2 9" xfId="26"/>
    <cellStyle name="Comma [0] 3" xfId="35"/>
    <cellStyle name="Comma [0] 3 3 4" xfId="36"/>
    <cellStyle name="Comma [0] 3 3 4 2" xfId="37"/>
    <cellStyle name="Comma [0] 3 3 4 3" xfId="38"/>
    <cellStyle name="Comma [0] 3 3 4 4" xfId="39"/>
    <cellStyle name="Comma [0] 3 3 4 5" xfId="40"/>
    <cellStyle name="Comma [0] 4" xfId="10"/>
    <cellStyle name="Comma 10" xfId="83"/>
    <cellStyle name="Comma 11" xfId="87"/>
    <cellStyle name="Comma 12" xfId="90"/>
    <cellStyle name="Comma 13" xfId="92"/>
    <cellStyle name="Comma 14" xfId="94"/>
    <cellStyle name="Comma 15" xfId="96"/>
    <cellStyle name="Comma 16" xfId="98"/>
    <cellStyle name="Comma 17" xfId="100"/>
    <cellStyle name="Comma 18" xfId="101"/>
    <cellStyle name="Comma 19" xfId="102"/>
    <cellStyle name="Comma 2" xfId="13"/>
    <cellStyle name="Comma 2 2" xfId="41"/>
    <cellStyle name="Comma 2 2 2 2" xfId="42"/>
    <cellStyle name="Comma 2 3 2 3" xfId="21"/>
    <cellStyle name="Comma 2 3 2 3 2" xfId="16"/>
    <cellStyle name="Comma 2 3 2 3 2 2" xfId="43"/>
    <cellStyle name="Comma 2 3 2 3 3" xfId="44"/>
    <cellStyle name="Comma 2 3 2 3 4" xfId="45"/>
    <cellStyle name="Comma 2 3 2 3 5" xfId="46"/>
    <cellStyle name="Comma 20" xfId="103"/>
    <cellStyle name="Comma 3" xfId="18"/>
    <cellStyle name="Comma 34" xfId="47"/>
    <cellStyle name="Comma 35" xfId="48"/>
    <cellStyle name="Comma 4" xfId="24"/>
    <cellStyle name="Comma 43" xfId="49"/>
    <cellStyle name="Comma 44" xfId="50"/>
    <cellStyle name="Comma 5" xfId="73"/>
    <cellStyle name="Comma 6" xfId="75"/>
    <cellStyle name="Comma 66" xfId="51"/>
    <cellStyle name="Comma 68" xfId="52"/>
    <cellStyle name="Comma 7" xfId="74"/>
    <cellStyle name="Comma 8" xfId="79"/>
    <cellStyle name="Comma 9" xfId="81"/>
    <cellStyle name="Currency [0] 2" xfId="53"/>
    <cellStyle name="Currency [0] 3" xfId="54"/>
    <cellStyle name="Currency [0] 3 2" xfId="72"/>
    <cellStyle name="Currency 10" xfId="82"/>
    <cellStyle name="Currency 11" xfId="89"/>
    <cellStyle name="Currency 12" xfId="91"/>
    <cellStyle name="Currency 13" xfId="93"/>
    <cellStyle name="Currency 14" xfId="95"/>
    <cellStyle name="Currency 15" xfId="97"/>
    <cellStyle name="Currency 16" xfId="99"/>
    <cellStyle name="Currency 2" xfId="76"/>
    <cellStyle name="Currency 3" xfId="77"/>
    <cellStyle name="Currency 4" xfId="78"/>
    <cellStyle name="Currency 5" xfId="80"/>
    <cellStyle name="Currency 6" xfId="85"/>
    <cellStyle name="Currency 7" xfId="86"/>
    <cellStyle name="Currency 8" xfId="88"/>
    <cellStyle name="Currency 9" xfId="84"/>
    <cellStyle name="Normal" xfId="0" builtinId="0"/>
    <cellStyle name="Normal 10" xfId="9"/>
    <cellStyle name="Normal 11" xfId="14"/>
    <cellStyle name="Normal 12" xfId="106"/>
    <cellStyle name="Normal 13" xfId="55"/>
    <cellStyle name="Normal 14" xfId="107"/>
    <cellStyle name="Normal 2" xfId="56"/>
    <cellStyle name="Normal 2 2" xfId="11"/>
    <cellStyle name="Normal 2 2 2" xfId="8"/>
    <cellStyle name="Normal 2 2 2 10 2 2" xfId="31"/>
    <cellStyle name="Normal 2 2 2 17" xfId="57"/>
    <cellStyle name="Normal 2 2 2 3 2" xfId="6"/>
    <cellStyle name="Normal 2 3 4" xfId="58"/>
    <cellStyle name="Normal 2 4" xfId="30"/>
    <cellStyle name="Normal 2 4 2 3" xfId="59"/>
    <cellStyle name="Normal 2 4 2 3 2" xfId="60"/>
    <cellStyle name="Normal 2 4 2 3 3" xfId="61"/>
    <cellStyle name="Normal 2 4 2 3 4" xfId="62"/>
    <cellStyle name="Normal 2 4 2 3 5" xfId="63"/>
    <cellStyle name="Normal 3" xfId="64"/>
    <cellStyle name="Normal 3 2" xfId="12"/>
    <cellStyle name="Normal 3 2 2" xfId="66"/>
    <cellStyle name="Normal 3 2 3" xfId="67"/>
    <cellStyle name="Normal 3 2 4" xfId="65"/>
    <cellStyle name="Normal 4" xfId="7"/>
    <cellStyle name="Normal 4 11 2 2" xfId="32"/>
    <cellStyle name="Normal 4 22" xfId="68"/>
    <cellStyle name="Normal 5" xfId="69"/>
    <cellStyle name="Normal 6" xfId="70"/>
    <cellStyle name="Normal 7" xfId="29"/>
    <cellStyle name="Normal 8" xfId="3"/>
    <cellStyle name="Normal 9" xfId="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MAM\Downloads\1_WINDA\BOS\2019\LAPORAN%20BOS%20TW%20III%202019\PELAPORAN%20BOS%20TW%20III%202019\3_RAKS%20SD%20011%20TW%20III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MAM\Downloads\DATA%202017\FD%20DIAN%2020172018\TW%201\Alpeka_BOS_2016-10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ma"/>
      <sheetName val="dt1"/>
      <sheetName val="KODE REK"/>
      <sheetName val="perencanaan"/>
      <sheetName val="RKAS"/>
      <sheetName val="RKA SKPD"/>
      <sheetName val="Sheet2"/>
      <sheetName val="Sheet1"/>
      <sheetName val="K7a TW1"/>
      <sheetName val="K7a TW2"/>
      <sheetName val="K7a TW3"/>
      <sheetName val="K7a TW4"/>
      <sheetName val="K7a Rekap"/>
      <sheetName val="K8 TW1"/>
      <sheetName val="K8 TW2"/>
      <sheetName val="K8 TW3"/>
      <sheetName val="K8 TW4"/>
      <sheetName val="K8 Rekap"/>
      <sheetName val="3_RAKS SD 011 TW III 2019"/>
    </sheetNames>
    <sheetDataSet>
      <sheetData sheetId="0">
        <row r="6">
          <cell r="H6" t="str">
            <v>SDN 011 TANJUNG PENYEMBAL</v>
          </cell>
        </row>
      </sheetData>
      <sheetData sheetId="1"/>
      <sheetData sheetId="2"/>
      <sheetData sheetId="3">
        <row r="1">
          <cell r="N1">
            <v>42080000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Utama"/>
      <sheetName val="1.1.Data Umum"/>
      <sheetName val="1.2.Program Sekolah"/>
      <sheetName val="3.Laporan"/>
      <sheetName val="rencana-terima"/>
      <sheetName val="rencana-keluar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Form K7a"/>
      <sheetName val="LampiranBOS-K7"/>
      <sheetName val="Form 03"/>
      <sheetName val="Form BOS 07"/>
      <sheetName val="Form BOS 08"/>
      <sheetName val="Form BOS 09"/>
      <sheetName val="Alpeka_BOS_2016-100"/>
    </sheetNames>
    <sheetDataSet>
      <sheetData sheetId="0"/>
      <sheetData sheetId="1">
        <row r="5">
          <cell r="D5">
            <v>2016</v>
          </cell>
        </row>
      </sheetData>
      <sheetData sheetId="2">
        <row r="6">
          <cell r="AH6" t="str">
            <v>Column1</v>
          </cell>
        </row>
        <row r="8">
          <cell r="AH8" t="str">
            <v/>
          </cell>
        </row>
        <row r="9">
          <cell r="AH9" t="str">
            <v>010102 Penyusunan Kriteria Kenaikan Kelas</v>
          </cell>
        </row>
        <row r="10">
          <cell r="AH10" t="str">
            <v>010103 Pelaksanaan Uji Coba UASBN/UN Tingkat Kecamatan</v>
          </cell>
        </row>
        <row r="11">
          <cell r="AH11" t="str">
            <v>010104 Pelaksanaan Uji Coba UASBN/UN Tingkat Kabupaten/ Kota</v>
          </cell>
        </row>
        <row r="12">
          <cell r="AH12" t="str">
            <v>010105 Pelaksanaan Ulangan Harian</v>
          </cell>
        </row>
        <row r="13">
          <cell r="AH13" t="str">
            <v>010106 Pelaksanaan Ujian Tengah Semester</v>
          </cell>
        </row>
        <row r="14">
          <cell r="AH14" t="str">
            <v>010107 Pelaksanaan Ujian Akhir Semester</v>
          </cell>
        </row>
        <row r="15">
          <cell r="AH15" t="str">
            <v>010108 Pelaksanaan Ujian Kenaikan Sekolah</v>
          </cell>
        </row>
        <row r="16">
          <cell r="AH16" t="str">
            <v>010109 Pelaksanaan Ujian Sekolah</v>
          </cell>
        </row>
        <row r="17">
          <cell r="AH17" t="str">
            <v>010110 Pelaksanaan Ujian Nasional</v>
          </cell>
        </row>
        <row r="18">
          <cell r="AH18" t="str">
            <v>0101275 Bedah SKL</v>
          </cell>
        </row>
        <row r="19">
          <cell r="AH19" t="str">
            <v>0101329 persiapan pengadaan surat keterangan lulus</v>
          </cell>
        </row>
        <row r="20">
          <cell r="AH20" t="str">
            <v>0101331 laminating legitimasi peserta ujian</v>
          </cell>
        </row>
        <row r="21">
          <cell r="AH21" t="str">
            <v>0101340 Konsumsi UN</v>
          </cell>
        </row>
        <row r="22">
          <cell r="AH22" t="str">
            <v>0101344 ATK Penyusunan Kompetensi ketuntasan Minimal</v>
          </cell>
        </row>
        <row r="23">
          <cell r="AH23" t="str">
            <v>0101345 Penggandaan Hasil Kompetensi Ketuntasan Minimal</v>
          </cell>
        </row>
        <row r="24">
          <cell r="AH24" t="str">
            <v>0101346 Konsumsi Panitia Penyusunan Kompetensi Ketuntasan Minimal</v>
          </cell>
        </row>
        <row r="25">
          <cell r="AH25" t="str">
            <v>0101355 ATK Ujian Nasional</v>
          </cell>
        </row>
        <row r="26">
          <cell r="AH26" t="str">
            <v>0101356 Konsumsi Ujian Nasional</v>
          </cell>
        </row>
        <row r="27">
          <cell r="AH27" t="str">
            <v>0101357 ATK Ujian Sekolah</v>
          </cell>
        </row>
        <row r="28">
          <cell r="AH28" t="str">
            <v xml:space="preserve">0101358 Cetak LJK </v>
          </cell>
        </row>
        <row r="29">
          <cell r="AH29" t="str">
            <v>0101359 Penggandaan Soal Ujian</v>
          </cell>
        </row>
        <row r="30">
          <cell r="AH30" t="str">
            <v>0101360 Penggandaan Daftar Hadir Siswa dan Pengawas</v>
          </cell>
        </row>
        <row r="31">
          <cell r="AH31" t="str">
            <v>0101363 Konsumsi Pengawas Dan Panitia UAS</v>
          </cell>
        </row>
        <row r="32">
          <cell r="AH32" t="str">
            <v>0101364 Tim Pengoreksi UAS</v>
          </cell>
        </row>
        <row r="33">
          <cell r="AH33" t="str">
            <v>0101483 Biaya Transportasi Tim Penyusunan Kompetensi Minimal</v>
          </cell>
        </row>
        <row r="34">
          <cell r="AH34" t="str">
            <v>0101513 Konsumsi Ujian Sekolah TP. 2015/ 2016</v>
          </cell>
        </row>
        <row r="35">
          <cell r="AH35" t="str">
            <v>0101545 Penggandaan SKHUN Sementara dan  SKBB (Surat Keterangan Berkelakuan Baik)</v>
          </cell>
        </row>
        <row r="36">
          <cell r="AH36" t="str">
            <v>0101546 ATK Pembuatan SKHUN</v>
          </cell>
        </row>
        <row r="37">
          <cell r="AH37" t="str">
            <v>010222 Penyelenggaraan kegiatan 7 K</v>
          </cell>
        </row>
        <row r="38">
          <cell r="AH38" t="str">
            <v>0102347 Pengadaan ATK Bimbingan Belajar</v>
          </cell>
        </row>
        <row r="39">
          <cell r="AH39" t="str">
            <v>0102348 Transportasi Panitia Bimbingan Belajar</v>
          </cell>
        </row>
        <row r="40">
          <cell r="AH40" t="str">
            <v xml:space="preserve">0102349  Pengadaan ATK Try Out </v>
          </cell>
        </row>
        <row r="41">
          <cell r="AH41" t="str">
            <v xml:space="preserve">0102350 Pembayaran Soal dan LJK Try Out </v>
          </cell>
        </row>
        <row r="42">
          <cell r="AH42" t="str">
            <v>0102351 Penggandaan Absen Siswa Try Out</v>
          </cell>
        </row>
        <row r="43">
          <cell r="AH43" t="str">
            <v>0102352 Konsumsi Pengawas dan Panitia Try Out</v>
          </cell>
        </row>
        <row r="44">
          <cell r="AH44" t="str">
            <v>0102353 Honorarium Panitia Try Out</v>
          </cell>
        </row>
        <row r="45">
          <cell r="AH45" t="str">
            <v>0102354 Honorarium Pengawas Try Out</v>
          </cell>
        </row>
        <row r="46">
          <cell r="AH46" t="str">
            <v>0102361 Honorarium Panitia UAS</v>
          </cell>
        </row>
        <row r="47">
          <cell r="AH47" t="str">
            <v>0102362 Honorarium Pengawas UAS</v>
          </cell>
        </row>
        <row r="48">
          <cell r="AH48" t="str">
            <v>0102365 Setor Bedah SKL</v>
          </cell>
        </row>
        <row r="49">
          <cell r="AH49" t="str">
            <v>0102366 Transportasi Guru Bedah SKL</v>
          </cell>
        </row>
        <row r="50">
          <cell r="AH50" t="str">
            <v>0102367 Honorarium Instruktur Pencegahan Penyalahgunaan Narkoba</v>
          </cell>
        </row>
        <row r="51">
          <cell r="AH51" t="str">
            <v>0102368 Konsumsi Peserta Pencegahan Penyalahgunaan Narkoba</v>
          </cell>
        </row>
        <row r="52">
          <cell r="AH52" t="str">
            <v>0102369 Honorarium Panitia Kegiatan Pengenalan Lingkungan Sekolah</v>
          </cell>
        </row>
        <row r="53">
          <cell r="AH53" t="str">
            <v>0102370 Honorarium Instruktur Guru Kegiatan Pengenalan Lingkungan Sekolah</v>
          </cell>
        </row>
        <row r="54">
          <cell r="AH54" t="str">
            <v>0102371 ATK Kegiatan Pengenalan Lingkungan Sekolah</v>
          </cell>
        </row>
        <row r="55">
          <cell r="AH55" t="str">
            <v>0102372 Cetak Kartu Peserta Kegiatan Pengenalan Lingkungan Sekolah</v>
          </cell>
        </row>
        <row r="56">
          <cell r="AH56" t="str">
            <v>0102373 Penggandaan Absen Guru dan Panitia Kegiatan Pengenalan Lingkungan Sekolah</v>
          </cell>
        </row>
        <row r="57">
          <cell r="AH57" t="str">
            <v>0102374 Konsumsi Panitia Kegiatan Pengenalan Lingkungan Sekolah</v>
          </cell>
        </row>
        <row r="58">
          <cell r="AH58" t="str">
            <v>0102375 Pelaksanaan Perilaku Hidup Bersih dan Sehat</v>
          </cell>
        </row>
        <row r="59">
          <cell r="AH59" t="str">
            <v>0102477 Penggandaan Daftar Hadir Siswa Bimbel</v>
          </cell>
        </row>
        <row r="60">
          <cell r="AH60" t="str">
            <v>0102510 Penggandaan Soal, LJK try out dan daftar hadir siswa</v>
          </cell>
        </row>
        <row r="61">
          <cell r="AH61" t="str">
            <v>020323 Penyusunan Pembagian Tugas Guru dan Jadwal Pelajaran</v>
          </cell>
        </row>
        <row r="62">
          <cell r="AH62" t="str">
            <v>020324 Penyusunan Program Tahunan</v>
          </cell>
        </row>
        <row r="63">
          <cell r="AH63" t="str">
            <v>020325 Penyusunan Program Semester</v>
          </cell>
        </row>
        <row r="64">
          <cell r="AH64" t="str">
            <v>020326 Penyusunan Silabus</v>
          </cell>
        </row>
        <row r="65">
          <cell r="AH65" t="str">
            <v>020327 Penyusunan RPP</v>
          </cell>
        </row>
        <row r="66">
          <cell r="AH66" t="str">
            <v>020328 Penyusunan Program BP/BK</v>
          </cell>
        </row>
        <row r="67">
          <cell r="AH67" t="str">
            <v>0203381 Konsumsi Panitia Penyusunan Program Tahunan</v>
          </cell>
        </row>
        <row r="68">
          <cell r="AH68" t="str">
            <v>0203382 Transportasi Panitia Penyusunan Pogram Tahunan</v>
          </cell>
        </row>
        <row r="69">
          <cell r="AH69" t="str">
            <v>0203385 ATK Penyusunan RPP</v>
          </cell>
        </row>
        <row r="70">
          <cell r="AH70" t="str">
            <v>0203489 ATK Penyusunan pembagian tugas guru dan jadwal pelajaran</v>
          </cell>
        </row>
        <row r="71">
          <cell r="AH71" t="str">
            <v>0203490 penggandaan SK pembagian tugas guru dan jadwal pelajaran</v>
          </cell>
        </row>
        <row r="72">
          <cell r="AH72" t="str">
            <v>020433 Pengadaan media pembelajaran</v>
          </cell>
        </row>
        <row r="73">
          <cell r="AH73" t="str">
            <v>0204376 ATK Pembagian Tugas Guru dan Jadwal Pelajaran</v>
          </cell>
        </row>
        <row r="74">
          <cell r="AH74" t="str">
            <v>0204377 Penggandaan SK Pembagian Tugas Guru dan Jadwal Pelajaran</v>
          </cell>
        </row>
        <row r="75">
          <cell r="AH75" t="str">
            <v>0204378 Konsumsi Rapat Pembagian Tugas</v>
          </cell>
        </row>
        <row r="76">
          <cell r="AH76" t="str">
            <v>0204379 ATK Penyusunan Program Tahunan</v>
          </cell>
        </row>
        <row r="77">
          <cell r="AH77" t="str">
            <v>0204380 Penggandaan Hasil Program Tahunan</v>
          </cell>
        </row>
        <row r="78">
          <cell r="AH78" t="str">
            <v>0204383 ATK Penyusunan Silabus</v>
          </cell>
        </row>
        <row r="79">
          <cell r="AH79" t="str">
            <v>0204384 Penggandaan Penyusunan Silabus</v>
          </cell>
        </row>
        <row r="80">
          <cell r="AH80" t="str">
            <v>0204386 ATK Penyusunan Program Semester</v>
          </cell>
        </row>
        <row r="81">
          <cell r="AH81" t="str">
            <v>0204387 Penggandaan Hasil Penyusunan Program Semester</v>
          </cell>
        </row>
        <row r="82">
          <cell r="AH82" t="str">
            <v>0204388 Konsumsi Panitia Penyusunan Program Semester</v>
          </cell>
        </row>
        <row r="83">
          <cell r="AH83" t="str">
            <v>0204389 Transportasi Panitia Penyusunan Program Semester</v>
          </cell>
        </row>
        <row r="84">
          <cell r="AH84" t="str">
            <v>0204390 ATK Penyusunan Program Ekstrakurikuler</v>
          </cell>
        </row>
        <row r="85">
          <cell r="AH85" t="str">
            <v>0204391 Penggandaan Program Ekstrakurikuler</v>
          </cell>
        </row>
        <row r="86">
          <cell r="AH86" t="str">
            <v xml:space="preserve">0204392 Konsumsi Panitia Program Ekstrakurikuler </v>
          </cell>
        </row>
        <row r="87">
          <cell r="AH87" t="str">
            <v>0204393 Transportasi Panitia Program Ekstrakurikuler</v>
          </cell>
        </row>
        <row r="88">
          <cell r="AH88" t="str">
            <v>020440 Penyusunan Program Ekstrakurikuler</v>
          </cell>
        </row>
        <row r="89">
          <cell r="AH89" t="str">
            <v>0305319 Pengadaan buku teks pelajaran</v>
          </cell>
        </row>
        <row r="90">
          <cell r="AH90" t="str">
            <v>0306283 Pelaksanaan kegiatan ekstrakurikuler Olahraga</v>
          </cell>
        </row>
        <row r="91">
          <cell r="AH91" t="str">
            <v>0306314 Penggandaan Daftar Nilai MID semester</v>
          </cell>
        </row>
        <row r="92">
          <cell r="AH92" t="str">
            <v>0306315 Penggandaan leger nilai MID semester</v>
          </cell>
        </row>
        <row r="93">
          <cell r="AH93" t="str">
            <v>0306316 Penggandaan soal mid</v>
          </cell>
        </row>
        <row r="94">
          <cell r="AH94" t="str">
            <v>0306325 buku Induk Siswa</v>
          </cell>
        </row>
        <row r="95">
          <cell r="AH95" t="str">
            <v>0306394 ATK Peserta Workshop Peningkatan Kompetensi Pengembangan Bahan Ajar Bagi Semua Mapel</v>
          </cell>
        </row>
        <row r="96">
          <cell r="AH96" t="str">
            <v>0306395 ATK Panitia Workshop Peningkatan Kompetensi Pengembangan Bahan Ajar Bagi Semua Mapel</v>
          </cell>
        </row>
        <row r="97">
          <cell r="AH97" t="str">
            <v>030642 Pengembangan Pembelajaran PAKEM</v>
          </cell>
        </row>
        <row r="98">
          <cell r="AH98" t="str">
            <v>0306501 konsumsi instruktur workshop Peningkatan Kompetensi Pengembangan Bahan Ajar Bagi Semua Mapel</v>
          </cell>
        </row>
        <row r="99">
          <cell r="AH99" t="str">
            <v>0306550 Pelatihan Dasar Mayor Pramuka</v>
          </cell>
        </row>
        <row r="100">
          <cell r="AH100" t="str">
            <v>030675 Penyusunan Program Ekstrakurikuler</v>
          </cell>
        </row>
        <row r="101">
          <cell r="AH101" t="str">
            <v>030676 Pelaksanaan Ekstrakurikuler Kepramukaan</v>
          </cell>
        </row>
        <row r="102">
          <cell r="AH102" t="str">
            <v>030677 Pelaksanaan Ekstrakurikuler Kesenian</v>
          </cell>
        </row>
        <row r="103">
          <cell r="AH103" t="str">
            <v>030678 Pelaksanaan Ekstrakurikuler Olahraga</v>
          </cell>
        </row>
        <row r="104">
          <cell r="AH104" t="str">
            <v>0307100 Pengadaan Majalah Sekolah</v>
          </cell>
        </row>
        <row r="105">
          <cell r="AH105" t="str">
            <v>0307280 Pembuatan Biopori</v>
          </cell>
        </row>
        <row r="106">
          <cell r="AH106" t="str">
            <v>0307297 Upah pemeliharaan meja baca</v>
          </cell>
        </row>
        <row r="107">
          <cell r="AH107" t="str">
            <v>0307299 ATK PPDB tahun 2016</v>
          </cell>
        </row>
        <row r="108">
          <cell r="AH108" t="str">
            <v>0307300 Transport panitia PPDB tahun 2016</v>
          </cell>
        </row>
        <row r="109">
          <cell r="AH109" t="str">
            <v>0307308 pengadaan bahan/ bibit tanaman</v>
          </cell>
        </row>
        <row r="110">
          <cell r="AH110" t="str">
            <v>0307326 ATK ujian akhir semester</v>
          </cell>
        </row>
        <row r="111">
          <cell r="AH111" t="str">
            <v>0307327 penggandaan dan cetak UKK</v>
          </cell>
        </row>
        <row r="112">
          <cell r="AH112" t="str">
            <v>0307333 Pengadaan ATK kegiatan belajar mengajar</v>
          </cell>
        </row>
        <row r="113">
          <cell r="AH113" t="str">
            <v xml:space="preserve">0307334 pupuk tanaman (urea) </v>
          </cell>
        </row>
        <row r="114">
          <cell r="AH114" t="str">
            <v>0307335 pengadaan pot tanaman</v>
          </cell>
        </row>
        <row r="115">
          <cell r="AH115" t="str">
            <v>0307336 pengadaan tanah hitam</v>
          </cell>
        </row>
        <row r="116">
          <cell r="AH116" t="str">
            <v>0307397 Penggandaan Absen dan Materi Workshop Peningkatan Kompetensi Pengembangan Bahan Ajar Bagi Semua Mapel</v>
          </cell>
        </row>
        <row r="117">
          <cell r="AH117" t="str">
            <v>0307409 ATK PPDB tahun 2016</v>
          </cell>
        </row>
        <row r="118">
          <cell r="AH118" t="str">
            <v>0307428 Pengadaan Bahan Bibit Tanaman (Pendidikan Lingkungan)</v>
          </cell>
        </row>
        <row r="119">
          <cell r="AH119" t="str">
            <v>0307516 Transportasi Pembina Lomba Gerak Jalan</v>
          </cell>
        </row>
        <row r="120">
          <cell r="AH120" t="str">
            <v>0307543 Konsumsi PPDB Online</v>
          </cell>
        </row>
        <row r="121">
          <cell r="AH121" t="str">
            <v>0307547 Transportasi Panitia PPDB Online</v>
          </cell>
        </row>
        <row r="122">
          <cell r="AH122" t="str">
            <v>0307549 Konsumsi PPDB Jalur Akademik</v>
          </cell>
        </row>
        <row r="123">
          <cell r="AH123" t="str">
            <v>030788 Pembayaran langganan koran dan majalah</v>
          </cell>
        </row>
        <row r="124">
          <cell r="AH124" t="str">
            <v>030789 Pengadaan Sarana Penunjang Kegiatan Belajar Mengajar (ATK KBM)</v>
          </cell>
        </row>
        <row r="125">
          <cell r="AH125" t="str">
            <v>030790 Pengadaan Alat Pembelajaran (seluruh mata pelajaran termasuk OR)</v>
          </cell>
        </row>
        <row r="126">
          <cell r="AH126" t="str">
            <v>030797 Pengadaan Bahan Referensi</v>
          </cell>
        </row>
        <row r="127">
          <cell r="AH127" t="str">
            <v>030798 Pengadaan Media Pembelajaran</v>
          </cell>
        </row>
        <row r="128">
          <cell r="AH128" t="str">
            <v>030799 Pengadaan Buku Perpustakaan</v>
          </cell>
        </row>
        <row r="129">
          <cell r="AH129" t="str">
            <v>0308102 Pemberdayaan Perpustakaan</v>
          </cell>
        </row>
        <row r="130">
          <cell r="AH130" t="str">
            <v>0310272 Pelaporan kegiatan PPDB dan MOPDB</v>
          </cell>
        </row>
        <row r="131">
          <cell r="AH131" t="str">
            <v>0310293 Pengadaan Papan Ring Basket Sekolah</v>
          </cell>
        </row>
        <row r="132">
          <cell r="AH132" t="str">
            <v>0310294 Perbaikan dan Service AC Perpustakaan</v>
          </cell>
        </row>
        <row r="133">
          <cell r="AH133" t="str">
            <v>0310295 Penambahan Prion Perpustakaan</v>
          </cell>
        </row>
        <row r="134">
          <cell r="AH134" t="str">
            <v>0310296 Perbaikan Meja Baca Pustaka</v>
          </cell>
        </row>
        <row r="135">
          <cell r="AH135" t="str">
            <v>0310298 Konsumsi guru piket</v>
          </cell>
        </row>
        <row r="136">
          <cell r="AH136" t="str">
            <v>0310301 Konsumsi panitia PPDB tahun 2016</v>
          </cell>
        </row>
        <row r="137">
          <cell r="AH137" t="str">
            <v>0310302 Spanduk PPDB tahun 2016</v>
          </cell>
        </row>
        <row r="138">
          <cell r="AH138" t="str">
            <v>0310307 Pengadaan obat-obatan UKS</v>
          </cell>
        </row>
        <row r="139">
          <cell r="AH139" t="str">
            <v>0310320 Cetak formulir PPDB</v>
          </cell>
        </row>
        <row r="140">
          <cell r="AH140" t="str">
            <v>0310321 Pengadaan formulir dapodik</v>
          </cell>
        </row>
        <row r="141">
          <cell r="AH141" t="str">
            <v>0310322 Pendaftaran ulang</v>
          </cell>
        </row>
        <row r="142">
          <cell r="AH142" t="str">
            <v>0310323 pengadaan tata tertib siswa</v>
          </cell>
        </row>
        <row r="143">
          <cell r="AH143" t="str">
            <v>0310330 pembuatan pelaporan hasil belajar mid semester dan ulangan semester</v>
          </cell>
        </row>
        <row r="144">
          <cell r="AH144" t="str">
            <v>0310338 pemasukan, Validasi, pemutakhiran dan pengiriman data pokok pendidik</v>
          </cell>
        </row>
        <row r="145">
          <cell r="AH145" t="str">
            <v>0310396 Konsumsi Panitia dan Peserta Workshop Peningkatan Kompetensi Pengembangan Bahan Ajar Bagi Semua Mapel</v>
          </cell>
        </row>
        <row r="146">
          <cell r="AH146" t="str">
            <v>0310398 Spanduk Workshop</v>
          </cell>
        </row>
        <row r="147">
          <cell r="AH147" t="str">
            <v>0310399 Transportasi Peserta Workshop</v>
          </cell>
        </row>
        <row r="148">
          <cell r="AH148" t="str">
            <v>0310400 Transportasi Panitia Workshop</v>
          </cell>
        </row>
        <row r="149">
          <cell r="AH149" t="str">
            <v>0310401 Transportasi Instruktur Workshop</v>
          </cell>
        </row>
        <row r="150">
          <cell r="AH150" t="str">
            <v>0310402 Honorarium Instruktur Workshop</v>
          </cell>
        </row>
        <row r="151">
          <cell r="AH151" t="str">
            <v>0310403 Honorarium Panitia Workshop</v>
          </cell>
        </row>
        <row r="152">
          <cell r="AH152" t="str">
            <v>0310404 Dokumentasi Workshop</v>
          </cell>
        </row>
        <row r="153">
          <cell r="AH153" t="str">
            <v>0310405 Biaya Penginapan Instruktur Workshop</v>
          </cell>
        </row>
        <row r="154">
          <cell r="AH154" t="str">
            <v>0310410 Transportasi Panitia PPDB tahun 2016</v>
          </cell>
        </row>
        <row r="155">
          <cell r="AH155" t="str">
            <v>0310411 Konsumsi Panitia PPDB tahun 2016</v>
          </cell>
        </row>
        <row r="156">
          <cell r="AH156" t="str">
            <v>0310412 Spanduk PPDB tahun 2016</v>
          </cell>
        </row>
        <row r="157">
          <cell r="AH157" t="str">
            <v>0310413 Cetak Formulir PPDB tahun 2016</v>
          </cell>
        </row>
        <row r="158">
          <cell r="AH158" t="str">
            <v>0310414 Penggandaan Formulir Daftar Ulang dan Soal Tes Online</v>
          </cell>
        </row>
        <row r="159">
          <cell r="AH159" t="str">
            <v>0310415 Penggandaan Tata Tertib Siswa</v>
          </cell>
        </row>
        <row r="160">
          <cell r="AH160" t="str">
            <v>0310426 Langganan Koran dan Majalah</v>
          </cell>
        </row>
        <row r="161">
          <cell r="AH161" t="str">
            <v>0310427 Pengadaan ATK kegiatan belajar mengajar</v>
          </cell>
        </row>
        <row r="162">
          <cell r="AH162" t="str">
            <v>0310429 Pengadaan Buku Perpustakaan</v>
          </cell>
        </row>
        <row r="163">
          <cell r="AH163" t="str">
            <v>0310430 Pengadaan Obat-Obatan UKS</v>
          </cell>
        </row>
        <row r="164">
          <cell r="AH164" t="str">
            <v>0310474 Cetak Buku Induk Siswa</v>
          </cell>
        </row>
        <row r="165">
          <cell r="AH165" t="str">
            <v>0310475 Cetak Kartu Pelajar Siswa</v>
          </cell>
        </row>
        <row r="166">
          <cell r="AH166" t="str">
            <v>0310497 Cetak Kartu Perpustakaan</v>
          </cell>
        </row>
        <row r="167">
          <cell r="AH167" t="str">
            <v>0310517 Transportasi Peserta Lomba Gerak Jalan</v>
          </cell>
        </row>
        <row r="168">
          <cell r="AH168" t="str">
            <v>0310518 Konsumsi Peserta dan Pembimbing Gerak Jalan</v>
          </cell>
        </row>
        <row r="169">
          <cell r="AH169" t="str">
            <v>0310531 Penggandaan Formulir PPDB Daftar Ulang dan Soal Tes Akademik TP. 2016/ 2017</v>
          </cell>
        </row>
        <row r="170">
          <cell r="AH170" t="str">
            <v>0310532 Cetak Spanduk dan Formulir PPDB Tes Akademik</v>
          </cell>
        </row>
        <row r="171">
          <cell r="AH171" t="str">
            <v>0310537 Cetak Buku Ramadhan Siswa</v>
          </cell>
        </row>
        <row r="172">
          <cell r="AH172" t="str">
            <v>0310540 ATK PPDB Jalur Online</v>
          </cell>
        </row>
        <row r="173">
          <cell r="AH173" t="str">
            <v>0310541 Cetak Spanduk dan Formulir PPDB Online</v>
          </cell>
        </row>
        <row r="174">
          <cell r="AH174" t="str">
            <v>0310542 Pembelian Tong Sampah Kegiatan Adiwiyata</v>
          </cell>
        </row>
        <row r="175">
          <cell r="AH175" t="str">
            <v>0310548 Penggandaan Formulir PPDB Daftar Ulang jalur Online TP. 2016/ 2017</v>
          </cell>
        </row>
        <row r="176">
          <cell r="AH176" t="str">
            <v>0311276 Transportasi siswa mengikuti lomba</v>
          </cell>
        </row>
        <row r="177">
          <cell r="AH177" t="str">
            <v>0311303 Kegiatan  lomba O2SN tingkat sekolah</v>
          </cell>
        </row>
        <row r="178">
          <cell r="AH178" t="str">
            <v>0311304 Kegiatan lomba O2SN tingkat provinsi</v>
          </cell>
        </row>
        <row r="179">
          <cell r="AH179" t="str">
            <v>0311305 Kegiatan lomba FLS2N tingkat sekolah</v>
          </cell>
        </row>
        <row r="180">
          <cell r="AH180" t="str">
            <v>0311306 Kegiatan lomba keagamaan</v>
          </cell>
        </row>
        <row r="181">
          <cell r="AH181" t="str">
            <v>0311343 Kegiatan Classmeeting (Lomba Volley, Futsal dan kebersihan kelas)</v>
          </cell>
        </row>
        <row r="182">
          <cell r="AH182" t="str">
            <v>0311406 ATK Supervisi</v>
          </cell>
        </row>
        <row r="183">
          <cell r="AH183" t="str">
            <v>0311407 Penggandaan Blanko Supervisi</v>
          </cell>
        </row>
        <row r="184">
          <cell r="AH184" t="str">
            <v>0311408 Honorarium Tim Supervisi</v>
          </cell>
        </row>
        <row r="185">
          <cell r="AH185" t="str">
            <v>0311416 Pelaksanaan Lomba OSN</v>
          </cell>
        </row>
        <row r="186">
          <cell r="AH186" t="str">
            <v>0311417 Pelaksanaan Lomba O2SN</v>
          </cell>
        </row>
        <row r="187">
          <cell r="AH187" t="str">
            <v>0311418 Pelaksanaan Lomba FL2SN</v>
          </cell>
        </row>
        <row r="188">
          <cell r="AH188" t="str">
            <v>0311419 Lomba Gerak Jalan (HUT PGRI)</v>
          </cell>
        </row>
        <row r="189">
          <cell r="AH189" t="str">
            <v>0311420 Transportasi Lomba Jurnalistik Tingkat Provinsi</v>
          </cell>
        </row>
        <row r="190">
          <cell r="AH190" t="str">
            <v>0311421 Cetak Bahan Lomba Jurnalistik</v>
          </cell>
        </row>
        <row r="191">
          <cell r="AH191" t="str">
            <v>0311422 Lomba Keagamaan</v>
          </cell>
        </row>
        <row r="192">
          <cell r="AH192" t="str">
            <v>0311423 Kegiatan Ekstrakurikuler Pramuka, Storry Telling, English Day, Cerpen, Puisi, Cipta Puisi, Jurnalistik, Melukis, Seni Membatik, Poster, Pensi dan Musik Tradisional.</v>
          </cell>
        </row>
        <row r="193">
          <cell r="AH193" t="str">
            <v>0311424 Penyelenggaraan Peantren Kilat</v>
          </cell>
        </row>
        <row r="194">
          <cell r="AH194" t="str">
            <v>0311425 Transportasi Ketua OSIS Ke Pekanbaru</v>
          </cell>
        </row>
        <row r="195">
          <cell r="AH195" t="str">
            <v>0311476 Transportasi KIR ( Karya Ilmiah Remaja) di Pekanbaru</v>
          </cell>
        </row>
        <row r="196">
          <cell r="AH196" t="str">
            <v>0311519 Sewa Kostum Lomba FLS2N Musik Tradisional</v>
          </cell>
        </row>
        <row r="197">
          <cell r="AH197" t="str">
            <v>0311520 Transportasi Pembimbing dan Peserta Lomba Musik Tradisional</v>
          </cell>
        </row>
        <row r="198">
          <cell r="AH198" t="str">
            <v>0311521 Konsumsi Pembimbing dan Peserta Lomba Musik Tradisional</v>
          </cell>
        </row>
        <row r="199">
          <cell r="AH199" t="str">
            <v>0311522 Sewa Kostum Lomba FLS2N Vocal Grup</v>
          </cell>
        </row>
        <row r="200">
          <cell r="AH200" t="str">
            <v>0311523 Transportasi Pembimbing dan Peserta Lomba Vocal Grup</v>
          </cell>
        </row>
        <row r="201">
          <cell r="AH201" t="str">
            <v>0311524 Konsumsi Pembimbing dan Peserta Lomba Vocal Grup</v>
          </cell>
        </row>
        <row r="202">
          <cell r="AH202" t="str">
            <v>0311525 Transportasi Pembimbing dan Peserta Lomba MTQ</v>
          </cell>
        </row>
        <row r="203">
          <cell r="AH203" t="str">
            <v>0311526 Konsumsi Pembimbing dan Peserta Lomba MTQ</v>
          </cell>
        </row>
        <row r="204">
          <cell r="AH204" t="str">
            <v>0311557 ATK kegiatan pelatihan mahir dasar pramuka</v>
          </cell>
        </row>
        <row r="205">
          <cell r="AH205" t="str">
            <v>0311558 Konsumsi kegiatan mahir dasar pramuka</v>
          </cell>
        </row>
        <row r="206">
          <cell r="AH206" t="str">
            <v>0311559 Penggandaan materi kegiatan mahir dasar pramuka</v>
          </cell>
        </row>
        <row r="207">
          <cell r="AH207" t="str">
            <v>0311560 cetak sertifikat pelatihan mahir dasar pramuka</v>
          </cell>
        </row>
        <row r="208">
          <cell r="AH208" t="str">
            <v>0311561 Honor instruktur pelatihan mahir dasar pramuka</v>
          </cell>
        </row>
        <row r="209">
          <cell r="AH209" t="str">
            <v>0311562 Honor panitia pelatihan mahir dasar pramuka</v>
          </cell>
        </row>
        <row r="210">
          <cell r="AH210" t="str">
            <v>0311563 Pelatihan karya ilmiah</v>
          </cell>
        </row>
        <row r="211">
          <cell r="AH211" t="str">
            <v>0311573 Honor panitia kegiatan classmeeting siswa lomba volley ball dan futsal</v>
          </cell>
        </row>
        <row r="212">
          <cell r="AH212" t="str">
            <v>0311574 Honor panitia kegiatan classmeeting siswa lomba kebersihan kelas</v>
          </cell>
        </row>
        <row r="213">
          <cell r="AH213" t="str">
            <v>0311575 Konsumsi juri kegiatan classmeeting siswa lomba volley ball dan futsal</v>
          </cell>
        </row>
        <row r="214">
          <cell r="AH214" t="str">
            <v>0311576 Transportasi Instruktur pelatihan karya ilmiah</v>
          </cell>
        </row>
        <row r="215">
          <cell r="AH215" t="str">
            <v>0311577 Honorarium instruktur pelatihan karya ilmiah</v>
          </cell>
        </row>
        <row r="216">
          <cell r="AH216" t="str">
            <v>0311578 Honorarium panitia pelatihan karya ilmiah</v>
          </cell>
        </row>
        <row r="217">
          <cell r="AH217" t="str">
            <v>0311579 Konsumsi Instruktur, Panitia, dan Peserta pelatihan karya ilmiah</v>
          </cell>
        </row>
        <row r="218">
          <cell r="AH218" t="str">
            <v>0311580 ATK kegiatan pelatihan karya ilmiah</v>
          </cell>
        </row>
        <row r="219">
          <cell r="AH219" t="str">
            <v>0412265 Gaji PNS</v>
          </cell>
        </row>
        <row r="220">
          <cell r="AH220" t="str">
            <v>0413432 Transportasi Kegiatan MKKS</v>
          </cell>
        </row>
        <row r="221">
          <cell r="AH221" t="str">
            <v>0414106 Peningkatan Kualitas Guru Kelas, Mata Pelajaran</v>
          </cell>
        </row>
        <row r="222">
          <cell r="AH222" t="str">
            <v>0414108 Pembinaan Administrasi Sekolah</v>
          </cell>
        </row>
        <row r="223">
          <cell r="AH223" t="str">
            <v>0414122 Pembinaan Tenaga Perpustakaan</v>
          </cell>
        </row>
        <row r="224">
          <cell r="AH224" t="str">
            <v>0414124 Pembinaan Tenaga UKS</v>
          </cell>
        </row>
        <row r="225">
          <cell r="AH225" t="str">
            <v>0414125 Pembinaan Tenaga Ekstrakurikuler</v>
          </cell>
        </row>
        <row r="226">
          <cell r="AH226" t="str">
            <v>0414126 Pembinaan Tenaga Ketatausahaan</v>
          </cell>
        </row>
        <row r="227">
          <cell r="AH227" t="str">
            <v>0414431 Transportasi Kegiatan MGMP</v>
          </cell>
        </row>
        <row r="228">
          <cell r="AH228" t="str">
            <v>0414433 Pembinaan Administrasi Sekolah</v>
          </cell>
        </row>
        <row r="229">
          <cell r="AH229" t="str">
            <v>0515129 Pengadaan Komputer</v>
          </cell>
        </row>
        <row r="230">
          <cell r="AH230" t="str">
            <v>0515130 Pengadaan Printer</v>
          </cell>
        </row>
        <row r="231">
          <cell r="AH231" t="str">
            <v>0515135 Alat Dokumentasi</v>
          </cell>
        </row>
        <row r="232">
          <cell r="AH232" t="str">
            <v>0515136 Pengadaan layanan internet</v>
          </cell>
        </row>
        <row r="233">
          <cell r="AH233" t="str">
            <v>0515139 Pengadaan Alat Pelajaran</v>
          </cell>
        </row>
        <row r="234">
          <cell r="AH234" t="str">
            <v>0515141 Pengadaan Buku Pegangan Guru</v>
          </cell>
        </row>
        <row r="235">
          <cell r="AH235" t="str">
            <v>0515142 Pengadaan Buku Pelajaran Pokok Peserta Didik</v>
          </cell>
        </row>
        <row r="236">
          <cell r="AH236" t="str">
            <v>0515267 Pengadaan Buku Kurikulum 2013</v>
          </cell>
        </row>
        <row r="237">
          <cell r="AH237" t="str">
            <v>0515268 Pengadaan mesin air</v>
          </cell>
        </row>
        <row r="238">
          <cell r="AH238" t="str">
            <v>0515270 Cetak visi, misi, 10 K dan 5S budaya malu</v>
          </cell>
        </row>
        <row r="239">
          <cell r="AH239" t="str">
            <v>0515273 Pembuatan Slogan Pendidikan</v>
          </cell>
        </row>
        <row r="240">
          <cell r="AH240" t="str">
            <v>0515274 Pembuatan papan administrasi kelas dan slogan pendidikan</v>
          </cell>
        </row>
        <row r="241">
          <cell r="AH241" t="str">
            <v>0515309 Pengadaan meja piket</v>
          </cell>
        </row>
        <row r="242">
          <cell r="AH242" t="str">
            <v>0515310 Pengadaan meja 1/2 biro</v>
          </cell>
        </row>
        <row r="243">
          <cell r="AH243" t="str">
            <v>0515312 Pengadaan pompa air</v>
          </cell>
        </row>
        <row r="244">
          <cell r="AH244" t="str">
            <v>0515339 Pengadaan kelengkapan peralatan komputer</v>
          </cell>
        </row>
        <row r="245">
          <cell r="AH245" t="str">
            <v>0515434 Pengadaan Buku Pelajaran Siswa (K13)</v>
          </cell>
        </row>
        <row r="246">
          <cell r="AH246" t="str">
            <v>0515435 Pengadaan Lemari File</v>
          </cell>
        </row>
        <row r="247">
          <cell r="AH247" t="str">
            <v>0515436 Pengadaan Meja Piket</v>
          </cell>
        </row>
        <row r="248">
          <cell r="AH248" t="str">
            <v>0515437 Pengadaan Papan Administrasi Kelas</v>
          </cell>
        </row>
        <row r="249">
          <cell r="AH249" t="str">
            <v>0515438 Pengadaan Papan Pengumuman Dana BOS</v>
          </cell>
        </row>
        <row r="250">
          <cell r="AH250" t="str">
            <v>0515439 Pengadaan Mobiler Ruang Perpustakaan</v>
          </cell>
        </row>
        <row r="251">
          <cell r="AH251" t="str">
            <v>0515441 Pengadaan Alat Musik Sekolah</v>
          </cell>
        </row>
        <row r="252">
          <cell r="AH252" t="str">
            <v>0515444 Pembelian Meja Guru 1/2 Biro</v>
          </cell>
        </row>
        <row r="253">
          <cell r="AH253" t="str">
            <v>0515445 Pembelian Meja 1 Biro</v>
          </cell>
        </row>
        <row r="254">
          <cell r="AH254" t="str">
            <v>0515448 Pengadaan Buku Perpustakan</v>
          </cell>
        </row>
        <row r="255">
          <cell r="AH255" t="str">
            <v>0515478 Pembelian Perlengkapan Alat Komputer</v>
          </cell>
        </row>
        <row r="256">
          <cell r="AH256" t="str">
            <v>0515493 Pengadaan Mobiler (Meja Kursi Siswa)</v>
          </cell>
        </row>
        <row r="257">
          <cell r="AH257" t="str">
            <v>0515498 Pengadaan Buku Pegangan Guru</v>
          </cell>
        </row>
        <row r="258">
          <cell r="AH258" t="str">
            <v>0515499 Pengadaan Printer Sekolah</v>
          </cell>
        </row>
        <row r="259">
          <cell r="AH259" t="str">
            <v>0515504 Pembelian Bendera Sekolah</v>
          </cell>
        </row>
        <row r="260">
          <cell r="AH260" t="str">
            <v>0515505 Pembelian Hard Disk</v>
          </cell>
        </row>
        <row r="261">
          <cell r="AH261" t="str">
            <v>0515514 Pengadaan Alat Musik Kesenian (Drum Band)</v>
          </cell>
        </row>
        <row r="262">
          <cell r="AH262" t="str">
            <v>0515515 Pengadaan Alat Musik Kesenian (Rebana)</v>
          </cell>
        </row>
        <row r="263">
          <cell r="AH263" t="str">
            <v>0515527 Paket Modem Untuk Kegiatan Pelatihan Dapodik</v>
          </cell>
        </row>
        <row r="264">
          <cell r="AH264" t="str">
            <v>0515538 Pembelian Buku Perpustakaan Penerbit Erlangga</v>
          </cell>
        </row>
        <row r="265">
          <cell r="AH265" t="str">
            <v>0515539 Pembelian Buku Perpustakaan Penerbit Grafindo</v>
          </cell>
        </row>
        <row r="266">
          <cell r="AH266" t="str">
            <v>0515552 Pengadaan Meja Siswa</v>
          </cell>
        </row>
        <row r="267">
          <cell r="AH267" t="str">
            <v>0515553 Pengadaan Lemari Kaca Untuk Alat Kesenian</v>
          </cell>
        </row>
        <row r="268">
          <cell r="AH268" t="str">
            <v>0515555 Pengadaan Jam Dinding Sekolah</v>
          </cell>
        </row>
        <row r="269">
          <cell r="AH269" t="str">
            <v>0515566 Pengadaan alat praktek kesenian (baju tari)</v>
          </cell>
        </row>
        <row r="270">
          <cell r="AH270" t="str">
            <v>0515567 pembelian sarung tangan untuk kegiatan gerak jalan</v>
          </cell>
        </row>
        <row r="271">
          <cell r="AH271" t="str">
            <v>0515568 pembelian tenda pramuka</v>
          </cell>
        </row>
        <row r="272">
          <cell r="AH272" t="str">
            <v xml:space="preserve">0515569 Pembelian lemari arsip </v>
          </cell>
        </row>
        <row r="273">
          <cell r="AH273" t="str">
            <v>0515570 Pembelian rak buku perpustakaan dan lemari arsip</v>
          </cell>
        </row>
        <row r="274">
          <cell r="AH274" t="str">
            <v>0516164 Pemeliharaan Ruang kelas</v>
          </cell>
        </row>
        <row r="275">
          <cell r="AH275" t="str">
            <v>0516165 Pemeliharaan Ruang laboratorium</v>
          </cell>
        </row>
        <row r="276">
          <cell r="AH276" t="str">
            <v>0516166 Pemeliharaan Ruang perpustakaan</v>
          </cell>
        </row>
        <row r="277">
          <cell r="AH277" t="str">
            <v>0516167 Pemeliharaan Ruang media</v>
          </cell>
        </row>
        <row r="278">
          <cell r="AH278" t="str">
            <v>0516168 Pemeliharaan Ruang Kepala Sekolah</v>
          </cell>
        </row>
        <row r="279">
          <cell r="AH279" t="str">
            <v>0516169 Pemeliharaan Ruang Guru</v>
          </cell>
        </row>
        <row r="280">
          <cell r="AH280" t="str">
            <v>0516170 Pemeliharaan Ruang Tata Usaha</v>
          </cell>
        </row>
        <row r="281">
          <cell r="AH281" t="str">
            <v>0516171 Pemeliharaan Ruang aula</v>
          </cell>
        </row>
        <row r="282">
          <cell r="AH282" t="str">
            <v>0516172 Pemeliharaan Ruang BP/BK</v>
          </cell>
        </row>
        <row r="283">
          <cell r="AH283" t="str">
            <v>0516173 Pemeliharaan Ruang Ibadah</v>
          </cell>
        </row>
        <row r="284">
          <cell r="AH284" t="str">
            <v>0516174 Pemeliharaan Instalasi air</v>
          </cell>
        </row>
        <row r="285">
          <cell r="AH285" t="str">
            <v>0516175 Pemeliharaan Instalasi listrik (termasuk penggantian lampu)</v>
          </cell>
        </row>
        <row r="286">
          <cell r="AH286" t="str">
            <v>0516176 Pemeliharaan Kamar mandi/wc guru/karyawan</v>
          </cell>
        </row>
        <row r="287">
          <cell r="AH287" t="str">
            <v>0516177 Pemeliharaan Kamar mandi/wc Peserta Didik</v>
          </cell>
        </row>
        <row r="288">
          <cell r="AH288" t="str">
            <v>0516178 Pemeliharaan Taman dan Lapangan</v>
          </cell>
        </row>
        <row r="289">
          <cell r="AH289" t="str">
            <v>0516179 Pemeliharaan Pagar Sekolah</v>
          </cell>
        </row>
        <row r="290">
          <cell r="AH290" t="str">
            <v>0516180 Revitalisasi lantai ruang/kelas/lab</v>
          </cell>
        </row>
        <row r="291">
          <cell r="AH291" t="str">
            <v>0516181 Pembenahan administrasi/inventarisasi bangunan</v>
          </cell>
        </row>
        <row r="292">
          <cell r="AH292" t="str">
            <v>0516182 Pemeliharaan Komputer set</v>
          </cell>
        </row>
        <row r="293">
          <cell r="AH293" t="str">
            <v>0516269 Rehab</v>
          </cell>
        </row>
        <row r="294">
          <cell r="AH294" t="str">
            <v>0516277 Perbaikan tong sampah kayu besar</v>
          </cell>
        </row>
        <row r="295">
          <cell r="AH295" t="str">
            <v>0516278 Perbaikan mobiler (meja dan kursi siswa)</v>
          </cell>
        </row>
        <row r="296">
          <cell r="AH296" t="str">
            <v>0516279 Perbaikan perabot perpustakaan</v>
          </cell>
        </row>
        <row r="297">
          <cell r="AH297" t="str">
            <v>0516285 Pengadaan meja belajar siswa</v>
          </cell>
        </row>
        <row r="298">
          <cell r="AH298" t="str">
            <v>0516311 Perbaikan sanitasi (wc, kamar mandi) dan saluran air hujan</v>
          </cell>
        </row>
        <row r="299">
          <cell r="AH299" t="str">
            <v>0516313 Pengecatan sekolah</v>
          </cell>
        </row>
        <row r="300">
          <cell r="AH300" t="str">
            <v>0516332 Racun rumput sekolah</v>
          </cell>
        </row>
        <row r="301">
          <cell r="AH301" t="str">
            <v>0516337 Pengadaan gembok dan engsel pintu kelas dan kantor</v>
          </cell>
        </row>
        <row r="302">
          <cell r="AH302" t="str">
            <v>0516440 Pengadaan Alat Perbaikan Instalasi Listrik</v>
          </cell>
        </row>
        <row r="303">
          <cell r="AH303" t="str">
            <v>0516442 Potong Rumput Halaman Sekolah</v>
          </cell>
        </row>
        <row r="304">
          <cell r="AH304" t="str">
            <v>0516443 Perbaikan Jaringan Internet</v>
          </cell>
        </row>
        <row r="305">
          <cell r="AH305" t="str">
            <v>0516446 Pembelian Bahan Rehab Pengecatan Ruang Lab Komputer dan Dinding Sekolah</v>
          </cell>
        </row>
        <row r="306">
          <cell r="AH306" t="str">
            <v>0516447 Pengadaan Bahan Pengecatan Lapangan Olahraga</v>
          </cell>
        </row>
        <row r="307">
          <cell r="AH307" t="str">
            <v>0516449 Pembayaran Laundry Ghorden ruang perpustakaan, lobi, tata Usaha dan ruangan pertemuan</v>
          </cell>
        </row>
        <row r="308">
          <cell r="AH308" t="str">
            <v>0516479 Pembelian Senter (Untuk Jaga Malam)</v>
          </cell>
        </row>
        <row r="309">
          <cell r="AH309" t="str">
            <v>0516480 Upah Perbaikan Instalasi Listrik</v>
          </cell>
        </row>
        <row r="310">
          <cell r="AH310" t="str">
            <v>0516481 Upah Pengecatan Ruangan Lobby, UKS, Kurikulum</v>
          </cell>
        </row>
        <row r="311">
          <cell r="AH311" t="str">
            <v>0516482 Upah Pengecatan Dinding Sekolah</v>
          </cell>
        </row>
        <row r="312">
          <cell r="AH312" t="str">
            <v>0516491 Rehab Pengecatan Bangunan</v>
          </cell>
        </row>
        <row r="313">
          <cell r="AH313" t="str">
            <v>0516492 Pengadaan Bahan Rehab Plafon, peri-peri  Ruang Serbaguna dan Kelas</v>
          </cell>
        </row>
        <row r="314">
          <cell r="AH314" t="str">
            <v>0516502 Pengadaan Bahan Perbaikan Kunci Pintu Kelas</v>
          </cell>
        </row>
        <row r="315">
          <cell r="AH315" t="str">
            <v>0516503 Pembayaran Laundry Ruang Lab Komputer</v>
          </cell>
        </row>
        <row r="316">
          <cell r="AH316" t="str">
            <v>0516506 Upah Rehab plafon, peri-peri ruang serbaguna dan kelas</v>
          </cell>
        </row>
        <row r="317">
          <cell r="AH317" t="str">
            <v>0516509 Upah Perbaikan Kunci Pintu Kelas</v>
          </cell>
        </row>
        <row r="318">
          <cell r="AH318" t="str">
            <v>0516528 Pembelian Bahan Pengecatan Dinding Sekolah</v>
          </cell>
        </row>
        <row r="319">
          <cell r="AH319" t="str">
            <v>0516529 Pembelian Bahan Perbaikan Plafon</v>
          </cell>
        </row>
        <row r="320">
          <cell r="AH320" t="str">
            <v>0516530 Pembelian Pompa Air</v>
          </cell>
        </row>
        <row r="321">
          <cell r="AH321" t="str">
            <v>0516533 Loundry Ghorden Kelas VII dan Tabir</v>
          </cell>
        </row>
        <row r="322">
          <cell r="AH322" t="str">
            <v>0516534 Pembelian Bahan Perbaikan Jembatan Sekolah</v>
          </cell>
        </row>
        <row r="323">
          <cell r="AH323" t="str">
            <v>0516551 Upah Pengecatan Lab, Rehab Plafon dan Perbaikan Jembatan</v>
          </cell>
        </row>
        <row r="324">
          <cell r="AH324" t="str">
            <v>0516554 Loundry Ghorden Semua Kelas</v>
          </cell>
        </row>
        <row r="325">
          <cell r="AH325" t="str">
            <v>0516564 Perbaikan rabat</v>
          </cell>
        </row>
        <row r="326">
          <cell r="AH326" t="str">
            <v>0516565 upah perbaikan rabat</v>
          </cell>
        </row>
        <row r="327">
          <cell r="AH327" t="str">
            <v>0617183 Penyusunan Visi dan Misi</v>
          </cell>
        </row>
        <row r="328">
          <cell r="AH328" t="str">
            <v>0617184 Penyusunan Profil Sekolah</v>
          </cell>
        </row>
        <row r="329">
          <cell r="AH329" t="str">
            <v>0617185 Pelaksanaan Rapat Kerja Kepala Sekolah</v>
          </cell>
        </row>
        <row r="330">
          <cell r="AH330" t="str">
            <v>0617186 Pembuatan Program Kerja Kepala Sekolah</v>
          </cell>
        </row>
        <row r="331">
          <cell r="AH331" t="str">
            <v>0617187 Penyusunan Program RAPBS/RAKS</v>
          </cell>
        </row>
        <row r="332">
          <cell r="AH332" t="str">
            <v>0617188 Lokakarya perencanaan dan pelaksanaan MBS</v>
          </cell>
        </row>
        <row r="333">
          <cell r="AH333" t="str">
            <v>0618450 Penyusunan Program RKAS</v>
          </cell>
        </row>
        <row r="334">
          <cell r="AH334" t="str">
            <v>0618454 Penyusunan Profil Sekolah</v>
          </cell>
        </row>
        <row r="335">
          <cell r="AH335" t="str">
            <v>0618507 Konsumsi rapat Tim penyusunan program RKAS</v>
          </cell>
        </row>
        <row r="336">
          <cell r="AH336" t="str">
            <v>0618508 ATK Tim penyusunan program RKAS</v>
          </cell>
        </row>
        <row r="337">
          <cell r="AH337" t="str">
            <v>0619189 Penyusunan Program Supervisi, Monitoring dan Evaluasi</v>
          </cell>
        </row>
        <row r="338">
          <cell r="AH338" t="str">
            <v>0619190 Pelaksanaan Supervisi Akademik</v>
          </cell>
        </row>
        <row r="339">
          <cell r="AH339" t="str">
            <v>0619191 Pelaksanaan Supervisi Non-Akademik</v>
          </cell>
        </row>
        <row r="340">
          <cell r="AH340" t="str">
            <v>0619192 Pelaksanaan Supervisi Ekskul</v>
          </cell>
        </row>
        <row r="341">
          <cell r="AH341" t="str">
            <v>0619193 Pelaksanaan Supervisi Perpustakaan</v>
          </cell>
        </row>
        <row r="342">
          <cell r="AH342" t="str">
            <v>0619194 Pelaksanaan Supervisi Laboratorium</v>
          </cell>
        </row>
        <row r="343">
          <cell r="AH343" t="str">
            <v>0619195 Pelaksanaan Supervisi Administrasi Tata Usaha</v>
          </cell>
        </row>
        <row r="344">
          <cell r="AH344" t="str">
            <v>0619196 Pelaksanaan Supervisi Pemberdayaan Alat</v>
          </cell>
        </row>
        <row r="345">
          <cell r="AH345" t="str">
            <v>0619197 Pelaksanaan Monitoring Keuangan</v>
          </cell>
        </row>
        <row r="346">
          <cell r="AH346" t="str">
            <v>0619198 Pelaksanaan Monitoring Kesiswaan</v>
          </cell>
        </row>
        <row r="347">
          <cell r="AH347" t="str">
            <v>0619199 Pelaksanaan Monitoring kegiatan belajar Mengajar</v>
          </cell>
        </row>
        <row r="348">
          <cell r="AH348" t="str">
            <v>0619200 Pelaksanaan Monitoring kegiatan Sarana Prasarana</v>
          </cell>
        </row>
        <row r="349">
          <cell r="AH349" t="str">
            <v>0619201 Kompetensi Pengembangan Status Sekolah</v>
          </cell>
        </row>
        <row r="350">
          <cell r="AH350" t="str">
            <v>0619202 Standar ISO</v>
          </cell>
        </row>
        <row r="351">
          <cell r="AH351" t="str">
            <v>0620203 Kajian-kajian yang sesuai dengan kondisi sekolah masing-masing</v>
          </cell>
        </row>
        <row r="352">
          <cell r="AH352" t="str">
            <v>0620204 Pengelolaan Sekolah Berbasis ICT/TIK</v>
          </cell>
        </row>
        <row r="353">
          <cell r="AH353" t="str">
            <v>0620205 Pengembangan Sistem Informasi Manajemen Sekolah (SIM)</v>
          </cell>
        </row>
        <row r="354">
          <cell r="AH354" t="str">
            <v>0620206 Pengelolaan data sekolah: DAPODIK dan lainnya</v>
          </cell>
        </row>
        <row r="355">
          <cell r="AH355" t="str">
            <v>0620207 Penyusunan Program Ketatausahaan</v>
          </cell>
        </row>
        <row r="356">
          <cell r="AH356" t="str">
            <v>0620208 Updating data guru dan Karyawan</v>
          </cell>
        </row>
        <row r="357">
          <cell r="AH357" t="str">
            <v>0620209 Updating data Kesiswaan</v>
          </cell>
        </row>
        <row r="358">
          <cell r="AH358" t="str">
            <v>0620210 Penyusunan Laporan</v>
          </cell>
        </row>
        <row r="359">
          <cell r="AH359" t="str">
            <v>0620211 Penyusunan Laporan BOS</v>
          </cell>
        </row>
        <row r="360">
          <cell r="AH360" t="str">
            <v>0620212 Pengelolaan Inventaris Barang</v>
          </cell>
        </row>
        <row r="361">
          <cell r="AH361" t="str">
            <v>0620286 Administrasi operator input dapodik</v>
          </cell>
        </row>
        <row r="362">
          <cell r="AH362" t="str">
            <v>0620288 Belanja pulsa modem</v>
          </cell>
        </row>
        <row r="363">
          <cell r="AH363" t="str">
            <v>0620451 Updating Data Guru, Pegawai dan Siswa</v>
          </cell>
        </row>
        <row r="364">
          <cell r="AH364" t="str">
            <v>0620488 Insentif Operator Dapodik</v>
          </cell>
        </row>
        <row r="365">
          <cell r="AH365" t="str">
            <v>0621213 Workshop peningkatan kompetensi SIM berbasis TIK bagi PTK sekolah</v>
          </cell>
        </row>
        <row r="366">
          <cell r="AH366" t="str">
            <v>0621287 Operator padamu negeri</v>
          </cell>
        </row>
        <row r="367">
          <cell r="AH367" t="str">
            <v>0621452 Pelaksanaan MKKS</v>
          </cell>
        </row>
        <row r="368">
          <cell r="AH368" t="str">
            <v>0621453 Pelaksanaan Supervisi Administrasi Tata Usaha</v>
          </cell>
        </row>
        <row r="369">
          <cell r="AH369" t="str">
            <v>0622214 Pengembangan Sistem Informasi Manajemen</v>
          </cell>
        </row>
        <row r="370">
          <cell r="AH370" t="str">
            <v>0622215 Penyusunan Leaflet</v>
          </cell>
        </row>
        <row r="371">
          <cell r="AH371" t="str">
            <v>0622216 Sosialisasi Kebijakan-Kebijakan</v>
          </cell>
        </row>
        <row r="372">
          <cell r="AH372" t="str">
            <v>0622217 Rakor Komite Sekolah</v>
          </cell>
        </row>
        <row r="373">
          <cell r="AH373" t="str">
            <v>0622218 Penyelenggaraan Lintas Alam</v>
          </cell>
        </row>
        <row r="374">
          <cell r="AH374" t="str">
            <v>0622219 Penyelenggaraan Karang Pamitran</v>
          </cell>
        </row>
        <row r="375">
          <cell r="AH375" t="str">
            <v>0723220 Konsumsi Guru / Pegawai</v>
          </cell>
        </row>
        <row r="376">
          <cell r="AH376" t="str">
            <v>0723221 Konsumsi Tamu</v>
          </cell>
        </row>
        <row r="377">
          <cell r="AH377" t="str">
            <v>0723222 Konsumsi Rapat Dinas</v>
          </cell>
        </row>
        <row r="378">
          <cell r="AH378" t="str">
            <v>0723223 Pembelian Air Minum</v>
          </cell>
        </row>
        <row r="379">
          <cell r="AH379" t="str">
            <v>0723224 Pembelian Gas</v>
          </cell>
        </row>
        <row r="380">
          <cell r="AH380" t="str">
            <v>0723225 Pengadaan Alat RT Sekolah</v>
          </cell>
        </row>
        <row r="381">
          <cell r="AH381" t="str">
            <v>0723226 Pengadaan Alat Kebersihan</v>
          </cell>
        </row>
        <row r="382">
          <cell r="AH382" t="str">
            <v>0723227 Penyelenggaraan kegiatan pendokumentasian nilai aset semua sarpras sekolah pada tahun berjalan</v>
          </cell>
        </row>
        <row r="383">
          <cell r="AH383" t="str">
            <v>0723228 Penyediaan pembiayaan untuk studi lanjut pendidik/tenaga kependidikan</v>
          </cell>
        </row>
        <row r="384">
          <cell r="AH384" t="str">
            <v>0723229 Workshop peningkatan kompetensi PTK dalam aspek transparansi dan akuntabilitas pengelolaa program, kegiatan, hasil-hasil, dan keuangan sekolah</v>
          </cell>
        </row>
        <row r="385">
          <cell r="AH385" t="str">
            <v>0723230 Penyelenggaraan sosialisasi dan pelaporan program, kegiatan hasil-hasil, dan pengelolaan keuangan sekolah</v>
          </cell>
        </row>
        <row r="386">
          <cell r="AH386" t="str">
            <v>0723231 Pembayaran Rekening Listrik</v>
          </cell>
        </row>
        <row r="387">
          <cell r="AH387" t="str">
            <v>0723232 Pembayaran Rekening Telepon</v>
          </cell>
        </row>
        <row r="388">
          <cell r="AH388" t="str">
            <v>0723233 Pembayaran langganan internet</v>
          </cell>
        </row>
        <row r="389">
          <cell r="AH389" t="str">
            <v>0723234 Pembayaran Retribusi keamanan dan sampah</v>
          </cell>
        </row>
        <row r="390">
          <cell r="AH390" t="str">
            <v>0723235 Pembayaran langganan PDAM</v>
          </cell>
        </row>
        <row r="391">
          <cell r="AH391" t="str">
            <v>0723236 Belanja ATK Sekolah</v>
          </cell>
        </row>
        <row r="392">
          <cell r="AH392" t="str">
            <v>0723248 Bea materai, administrasi bank</v>
          </cell>
        </row>
        <row r="393">
          <cell r="AH393" t="str">
            <v>0723266 Biaya potong rumput sekolah</v>
          </cell>
        </row>
        <row r="394">
          <cell r="AH394" t="str">
            <v>0723271 Pengelolaan dana BOS</v>
          </cell>
        </row>
        <row r="395">
          <cell r="AH395" t="str">
            <v>0723281 ATK Pengelolaan Dana BOS</v>
          </cell>
        </row>
        <row r="396">
          <cell r="AH396" t="str">
            <v>0723282 Biaya potong rumput sekolah</v>
          </cell>
        </row>
        <row r="397">
          <cell r="AH397" t="str">
            <v>0723292 Pengadaan Alat Kebresihan</v>
          </cell>
        </row>
        <row r="398">
          <cell r="AH398" t="str">
            <v>0723317 Belanja Sparepart komputer</v>
          </cell>
        </row>
        <row r="399">
          <cell r="AH399" t="str">
            <v>0723318 Belanja materai</v>
          </cell>
        </row>
        <row r="400">
          <cell r="AH400" t="str">
            <v>0723324 insentif bendahara BOS</v>
          </cell>
        </row>
        <row r="401">
          <cell r="AH401" t="str">
            <v>0723328 konsumsi UAS</v>
          </cell>
        </row>
        <row r="402">
          <cell r="AH402" t="str">
            <v>0723341 Honorarium ulangan akhir semester</v>
          </cell>
        </row>
        <row r="403">
          <cell r="AH403" t="str">
            <v>0723342 Honorarium Pengawas ujian akhir semester</v>
          </cell>
        </row>
        <row r="404">
          <cell r="AH404" t="str">
            <v>0723455 Belanja Jasa Perbaikan Komputer</v>
          </cell>
        </row>
        <row r="405">
          <cell r="AH405" t="str">
            <v>0723456 Belanja Jasa Perbaikan AC Kantor</v>
          </cell>
        </row>
        <row r="406">
          <cell r="AH406" t="str">
            <v>0723457 Pembayaran Retribusi keamanan dan sampah</v>
          </cell>
        </row>
        <row r="407">
          <cell r="AH407" t="str">
            <v>0723461 Bea materai, administrasi bank</v>
          </cell>
        </row>
        <row r="408">
          <cell r="AH408" t="str">
            <v>0723462 insentif bendahara dan operator BOS</v>
          </cell>
        </row>
        <row r="409">
          <cell r="AH409" t="str">
            <v>0723463 Insentif Operator BOS</v>
          </cell>
        </row>
        <row r="410">
          <cell r="AH410" t="str">
            <v>0723464 Transportasi pengambilan dana BOS</v>
          </cell>
        </row>
        <row r="411">
          <cell r="AH411" t="str">
            <v>0723465 Belanja Minuman dan Makanan Harian Untuk Pegawai dan Guru</v>
          </cell>
        </row>
        <row r="412">
          <cell r="AH412" t="str">
            <v xml:space="preserve">0723472 Belanja Air Minum Isi Ulang </v>
          </cell>
        </row>
        <row r="413">
          <cell r="AH413" t="str">
            <v>0723473 Pengadaan Alat-alat Kebersihan</v>
          </cell>
        </row>
        <row r="414">
          <cell r="AH414" t="str">
            <v>0723544 Penggandaan SPJ BOS</v>
          </cell>
        </row>
        <row r="415">
          <cell r="AH415" t="str">
            <v>0723556 Jasa Perbaikan Listrik Sekolah</v>
          </cell>
        </row>
        <row r="416">
          <cell r="AH416" t="str">
            <v>0724237 Pembayaran Honor Guru</v>
          </cell>
        </row>
        <row r="417">
          <cell r="AH417" t="str">
            <v>0724238 Pembayaran Honor tenaga administrasi</v>
          </cell>
        </row>
        <row r="418">
          <cell r="AH418" t="str">
            <v>0724239 Pembayaran Honor pegawai perpustakaan</v>
          </cell>
        </row>
        <row r="419">
          <cell r="AH419" t="str">
            <v>0724240 Pembayaran Honor penjaga sekolah/satpam/pegawai kebersihan</v>
          </cell>
        </row>
        <row r="420">
          <cell r="AH420" t="str">
            <v>0724241 Insentif untuk Bendahara BOS</v>
          </cell>
        </row>
        <row r="421">
          <cell r="AH421" t="str">
            <v>0724242 Penyelenggaraan penerimaan sumbangan pendidikan dari masyarakat</v>
          </cell>
        </row>
        <row r="422">
          <cell r="AH422" t="str">
            <v>0724243 Workshop penggalian dana pendidikan bersama komite sekolah/lainnya</v>
          </cell>
        </row>
        <row r="423">
          <cell r="AH423" t="str">
            <v>0724244 Workshop pengelolaan dana dari masyarakat dan lainnya</v>
          </cell>
        </row>
        <row r="424">
          <cell r="AH424" t="str">
            <v>0724245 Bantuan Siswa Miskin</v>
          </cell>
        </row>
        <row r="425">
          <cell r="AH425" t="str">
            <v>0724246 Transport guru / TU urusan dinas non BOS</v>
          </cell>
        </row>
        <row r="426">
          <cell r="AH426" t="str">
            <v>0724247 Transport guru / TU urusan BOS</v>
          </cell>
        </row>
        <row r="427">
          <cell r="AH427" t="str">
            <v xml:space="preserve">0724289 Perawatan Komputer, lapotop, dan Printer </v>
          </cell>
        </row>
        <row r="428">
          <cell r="AH428" t="str">
            <v>0724290 service AC</v>
          </cell>
        </row>
        <row r="429">
          <cell r="AH429" t="str">
            <v>0724291 Penambahan prion</v>
          </cell>
        </row>
        <row r="430">
          <cell r="AH430" t="str">
            <v>0724458 Honor Guru Honorer</v>
          </cell>
        </row>
        <row r="431">
          <cell r="AH431" t="str">
            <v>0724459 Honor Tata Usaha, Tenaga Kebersihan dan Tenaga Keamanan</v>
          </cell>
        </row>
        <row r="432">
          <cell r="AH432" t="str">
            <v>0724460 Bantuan Transportasi Siswa Tidak Mampu</v>
          </cell>
        </row>
        <row r="433">
          <cell r="AH433" t="str">
            <v>0724466 Bantuan Siswa Miskin (pembelian seragam sekolah)</v>
          </cell>
        </row>
        <row r="434">
          <cell r="AH434" t="str">
            <v>0825249 Penyusunan Kisi Kisi Ulangan Harian</v>
          </cell>
        </row>
        <row r="435">
          <cell r="AH435" t="str">
            <v>0825250 Penyusunan Kisi Kisi Ulangan Tengah Semester</v>
          </cell>
        </row>
        <row r="436">
          <cell r="AH436" t="str">
            <v>0825251 Penyusunan Kisi Kisi Ulangan Akhir Semester</v>
          </cell>
        </row>
        <row r="437">
          <cell r="AH437" t="str">
            <v>0825252 Penyusunan Kisi Kisi Ulangan Kenaikan Kelas</v>
          </cell>
        </row>
        <row r="438">
          <cell r="AH438" t="str">
            <v>0825253 Penyusunan Kisi Kisi Ujian sekolah</v>
          </cell>
        </row>
        <row r="439">
          <cell r="AH439" t="str">
            <v>0825254 Penyusunan Soal Ulangan Harian</v>
          </cell>
        </row>
        <row r="440">
          <cell r="AH440" t="str">
            <v>0825255 Penyusunan Soal Ulangan Tengah Semester</v>
          </cell>
        </row>
        <row r="441">
          <cell r="AH441" t="str">
            <v>0825256 Penyusunan Soal Ulangan Akhir Semester</v>
          </cell>
        </row>
        <row r="442">
          <cell r="AH442" t="str">
            <v>0825257 Penyusunan Soal Ulangan Kenaikan Kelas</v>
          </cell>
        </row>
        <row r="443">
          <cell r="AH443" t="str">
            <v>0825258 Penyusunan Soal Ujian sekolah</v>
          </cell>
        </row>
        <row r="444">
          <cell r="AH444" t="str">
            <v>0825259 Pelaksanaan Penilaian Ulangan Harian</v>
          </cell>
        </row>
        <row r="445">
          <cell r="AH445" t="str">
            <v>0825260 Pelaksanaan Penilaian Ulangan Tengah Semester</v>
          </cell>
        </row>
        <row r="446">
          <cell r="AH446" t="str">
            <v>0825261 Pelaksanaan Penilaian Ulangan Akhir Semester</v>
          </cell>
        </row>
        <row r="447">
          <cell r="AH447" t="str">
            <v>0825262 Pelaksanaan Penilaian Ulangan Kenaikan Kelas</v>
          </cell>
        </row>
        <row r="448">
          <cell r="AH448" t="str">
            <v>0825263 Pelaksanaan Penilaian Ujian sekolah</v>
          </cell>
        </row>
        <row r="449">
          <cell r="AH449" t="str">
            <v>0825264 Pelaksanaan Penilaian Ujian Nasional</v>
          </cell>
        </row>
        <row r="450">
          <cell r="AH450" t="str">
            <v>0825467 Penyusunan kisi-kisi Ulangan Akhir Semester</v>
          </cell>
        </row>
        <row r="451">
          <cell r="AH451" t="str">
            <v>0825468 Penyusunan Kisi-kisi Ujian Sekolah</v>
          </cell>
        </row>
        <row r="452">
          <cell r="AH452" t="str">
            <v>0825469 Penggandaan blanko kisi-kisi Soal Ulangan Akhir Semester</v>
          </cell>
        </row>
        <row r="453">
          <cell r="AH453" t="str">
            <v>0825470 Penyusunan Soal Ujian sekolah</v>
          </cell>
        </row>
        <row r="454">
          <cell r="AH454" t="str">
            <v>0825484 ATK Pelaksanaan Penilaian Ulangan Akhir Semester</v>
          </cell>
        </row>
        <row r="455">
          <cell r="AH455" t="str">
            <v>0825487 Konsumsi Pelaksanaan Penilaian Ulangan Akhir Semester</v>
          </cell>
        </row>
        <row r="456">
          <cell r="AH456" t="str">
            <v>0825494 Penggandaan Kisi-kisi Soal Ujian Sekolah</v>
          </cell>
        </row>
        <row r="457">
          <cell r="AH457" t="str">
            <v>0825495 Penggandaan Soal Ulangan Akhir Semester</v>
          </cell>
        </row>
        <row r="458">
          <cell r="AH458" t="str">
            <v>0825500 Pengetikan Soal Ulangan Akhir Semester</v>
          </cell>
        </row>
        <row r="459">
          <cell r="AH459" t="str">
            <v xml:space="preserve">0825535 Konsumsi Ujian Semester Genap </v>
          </cell>
        </row>
        <row r="460">
          <cell r="AH460" t="str">
            <v>0825536 Transportasi Pengawas  Ujian Semester Genap</v>
          </cell>
        </row>
        <row r="461">
          <cell r="AH461" t="str">
            <v>0825571 Cetak kertas raport</v>
          </cell>
        </row>
        <row r="462">
          <cell r="AH462" t="str">
            <v>0825572 Cetak nomor ujian siswa</v>
          </cell>
        </row>
        <row r="463">
          <cell r="AH463" t="str">
            <v>0826284 cetak raport mid</v>
          </cell>
        </row>
        <row r="464">
          <cell r="AH464" t="str">
            <v xml:space="preserve">0826486 Cetak Raport Siswa </v>
          </cell>
        </row>
        <row r="465">
          <cell r="AH465" t="str">
            <v>0826496 Honorarium Panitia Pelaksanaan Penilaian Ulangan Akhir Semester</v>
          </cell>
        </row>
        <row r="466">
          <cell r="AH466" t="str">
            <v>0826511 Penggandaan Soal Ujian Akhir Sekolah (UAS) TP. 2015/ 2016</v>
          </cell>
        </row>
        <row r="467">
          <cell r="AH467" t="str">
            <v>0826512 Pengadaan Cetak, LJK, Kartu Ujian Akhir Sekolah (UAS) TP. 2015/ 2016</v>
          </cell>
        </row>
        <row r="468">
          <cell r="AH468" t="str">
            <v>0827471 Pelaksanaan Penilaian Ulangan Akhir Semester</v>
          </cell>
        </row>
        <row r="469">
          <cell r="AH469" t="str">
            <v>0827485 Pembuatan Laporan Pelaksanaan Hasil Ujian Untuk disampaikan pada Orang tua</v>
          </cell>
        </row>
      </sheetData>
      <sheetData sheetId="3"/>
      <sheetData sheetId="4"/>
      <sheetData sheetId="5"/>
      <sheetData sheetId="6"/>
      <sheetData sheetId="7"/>
      <sheetData sheetId="8">
        <row r="73">
          <cell r="A73" t="str">
            <v>2.1 Gaji PNS</v>
          </cell>
        </row>
      </sheetData>
      <sheetData sheetId="9">
        <row r="2">
          <cell r="A2" t="str">
            <v>K1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1qR4JTdgUDyOEKrYVBn0AufZlc7sIqabo/view?usp=drive_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L9" activePane="bottomRight" state="frozen"/>
      <selection pane="topRight" activeCell="C1" sqref="C1"/>
      <selection pane="bottomLeft" activeCell="A8" sqref="A8"/>
      <selection pane="bottomRight" activeCell="R17" sqref="R17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1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30960000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-39344437</v>
      </c>
      <c r="AQ3" s="6">
        <f>AP3+AP23</f>
        <v>-39344437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24761715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0">
        <v>496019</v>
      </c>
      <c r="E9" s="20"/>
      <c r="F9" s="20"/>
      <c r="G9" s="20">
        <f t="shared" ref="G9:G25" si="0">SUM(D9:F9)</f>
        <v>496019</v>
      </c>
      <c r="H9" s="21">
        <v>55935000</v>
      </c>
      <c r="I9" s="21"/>
      <c r="J9" s="21"/>
      <c r="K9" s="21"/>
      <c r="L9" s="21"/>
      <c r="M9" s="21"/>
      <c r="N9" s="21">
        <f t="shared" ref="N9:N25" si="1">SUM(G9:M9)</f>
        <v>56431019</v>
      </c>
      <c r="O9" s="21">
        <v>5385</v>
      </c>
      <c r="P9" s="21">
        <v>5385</v>
      </c>
      <c r="Q9" s="22"/>
      <c r="R9" s="21"/>
      <c r="S9" s="21"/>
      <c r="T9" s="21"/>
      <c r="U9" s="21">
        <f t="shared" ref="U9:U11" si="2">AC9</f>
        <v>8257250</v>
      </c>
      <c r="V9" s="23"/>
      <c r="W9" s="21">
        <v>8257250</v>
      </c>
      <c r="X9" s="21"/>
      <c r="Y9" s="21"/>
      <c r="Z9" s="21"/>
      <c r="AA9" s="21"/>
      <c r="AB9" s="21"/>
      <c r="AC9" s="21">
        <f t="shared" ref="AC9:AC17" si="3">SUM(V9:AB9)</f>
        <v>8257250</v>
      </c>
      <c r="AD9" s="24"/>
      <c r="AE9" s="24"/>
      <c r="AF9" s="21">
        <v>0</v>
      </c>
      <c r="AG9" s="21"/>
      <c r="AH9" s="21">
        <v>0</v>
      </c>
      <c r="AI9" s="21"/>
      <c r="AJ9" s="21">
        <f t="shared" ref="AJ9:AJ21" si="4">SUM(AF9:AI9)</f>
        <v>0</v>
      </c>
      <c r="AK9" s="21"/>
      <c r="AL9" s="21"/>
      <c r="AM9" s="21"/>
      <c r="AN9" s="21">
        <f t="shared" ref="AN9:AN25" si="5">AJ9+AK9</f>
        <v>0</v>
      </c>
      <c r="AO9" s="21">
        <v>2191100</v>
      </c>
      <c r="AP9" s="21">
        <v>5766150</v>
      </c>
      <c r="AQ9" s="21">
        <v>300000</v>
      </c>
      <c r="AR9" s="21"/>
      <c r="AS9" s="21">
        <v>0</v>
      </c>
      <c r="AT9" s="21">
        <f t="shared" ref="AT9:AT25" si="6">SUM(AO9:AS9)</f>
        <v>8257250</v>
      </c>
      <c r="AU9" s="21">
        <v>21431019</v>
      </c>
      <c r="AV9" s="21">
        <v>26742750</v>
      </c>
      <c r="AW9" s="21">
        <v>0</v>
      </c>
      <c r="AX9" s="23">
        <f t="shared" ref="AX9:AX23" si="7">SUM(AU9:AW9)</f>
        <v>48173769</v>
      </c>
      <c r="AY9" s="25">
        <f t="shared" ref="AY9:AY25" si="8">U9-AC9</f>
        <v>0</v>
      </c>
      <c r="AZ9" s="25">
        <f t="shared" ref="AZ9:AZ19" si="9">W9+Y9-AT9</f>
        <v>0</v>
      </c>
      <c r="BA9" s="25">
        <f t="shared" ref="BA9:BA19" si="10">Z9+AB9-AN9</f>
        <v>0</v>
      </c>
      <c r="BB9" s="25">
        <f t="shared" ref="BB9:BB25" si="11">G9+H9+O9-P9-U9+AD9-AE9-AX9</f>
        <v>0</v>
      </c>
      <c r="BC9" s="25">
        <f t="shared" ref="BC9:BC25" si="12">AX9-BB9</f>
        <v>48173769</v>
      </c>
      <c r="BD9" s="25">
        <f t="shared" ref="BD9:BD10" si="13">AD9-AE9</f>
        <v>0</v>
      </c>
      <c r="BE9" s="25">
        <f t="shared" ref="BE9:BE10" si="14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0">
        <v>1151176</v>
      </c>
      <c r="E10" s="20"/>
      <c r="F10" s="20"/>
      <c r="G10" s="20">
        <f t="shared" si="0"/>
        <v>1151176</v>
      </c>
      <c r="H10" s="21">
        <v>74580000</v>
      </c>
      <c r="I10" s="21"/>
      <c r="J10" s="21"/>
      <c r="K10" s="21"/>
      <c r="L10" s="21"/>
      <c r="M10" s="21"/>
      <c r="N10" s="21">
        <f t="shared" si="1"/>
        <v>75731176</v>
      </c>
      <c r="O10" s="21">
        <v>15565</v>
      </c>
      <c r="P10" s="21">
        <v>15565</v>
      </c>
      <c r="Q10" s="22"/>
      <c r="R10" s="21"/>
      <c r="S10" s="21"/>
      <c r="T10" s="21"/>
      <c r="U10" s="21">
        <f t="shared" si="2"/>
        <v>0</v>
      </c>
      <c r="V10" s="23"/>
      <c r="W10" s="21"/>
      <c r="X10" s="21"/>
      <c r="Y10" s="21"/>
      <c r="Z10" s="21"/>
      <c r="AA10" s="21"/>
      <c r="AB10" s="21"/>
      <c r="AC10" s="21">
        <f t="shared" si="3"/>
        <v>0</v>
      </c>
      <c r="AD10" s="24"/>
      <c r="AE10" s="24"/>
      <c r="AF10" s="21">
        <v>0</v>
      </c>
      <c r="AG10" s="21"/>
      <c r="AH10" s="21">
        <v>0</v>
      </c>
      <c r="AI10" s="21"/>
      <c r="AJ10" s="21">
        <f t="shared" si="4"/>
        <v>0</v>
      </c>
      <c r="AK10" s="21"/>
      <c r="AL10" s="21"/>
      <c r="AM10" s="21"/>
      <c r="AN10" s="21">
        <f t="shared" si="5"/>
        <v>0</v>
      </c>
      <c r="AO10" s="21"/>
      <c r="AP10" s="21"/>
      <c r="AQ10" s="21"/>
      <c r="AR10" s="21"/>
      <c r="AS10" s="21">
        <v>0</v>
      </c>
      <c r="AT10" s="21">
        <f t="shared" si="6"/>
        <v>0</v>
      </c>
      <c r="AU10" s="21">
        <v>75731176</v>
      </c>
      <c r="AV10" s="21">
        <v>0</v>
      </c>
      <c r="AW10" s="21">
        <v>0</v>
      </c>
      <c r="AX10" s="23">
        <f t="shared" si="7"/>
        <v>75731176</v>
      </c>
      <c r="AY10" s="25">
        <f t="shared" si="8"/>
        <v>0</v>
      </c>
      <c r="AZ10" s="25">
        <f t="shared" si="9"/>
        <v>0</v>
      </c>
      <c r="BA10" s="25">
        <f t="shared" si="10"/>
        <v>0</v>
      </c>
      <c r="BB10" s="25">
        <f t="shared" si="11"/>
        <v>0</v>
      </c>
      <c r="BC10" s="25">
        <f t="shared" si="12"/>
        <v>75731176</v>
      </c>
      <c r="BD10" s="25">
        <f t="shared" si="13"/>
        <v>0</v>
      </c>
      <c r="BE10" s="25">
        <f t="shared" si="14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 ht="15.75">
      <c r="A11" s="18">
        <v>3</v>
      </c>
      <c r="B11" s="19" t="s">
        <v>59</v>
      </c>
      <c r="C11" s="19"/>
      <c r="D11" s="20">
        <v>544302</v>
      </c>
      <c r="E11" s="20"/>
      <c r="F11" s="20"/>
      <c r="G11" s="20">
        <f t="shared" si="0"/>
        <v>544302</v>
      </c>
      <c r="H11" s="21">
        <v>0</v>
      </c>
      <c r="I11" s="21"/>
      <c r="J11" s="21"/>
      <c r="K11" s="21"/>
      <c r="L11" s="21"/>
      <c r="M11" s="21"/>
      <c r="N11" s="21">
        <f t="shared" si="1"/>
        <v>544302</v>
      </c>
      <c r="O11" s="21">
        <v>228</v>
      </c>
      <c r="P11" s="21">
        <v>228</v>
      </c>
      <c r="Q11" s="22"/>
      <c r="R11" s="21"/>
      <c r="S11" s="21"/>
      <c r="T11" s="21"/>
      <c r="U11" s="21">
        <f t="shared" si="2"/>
        <v>0</v>
      </c>
      <c r="V11" s="23"/>
      <c r="W11" s="27"/>
      <c r="X11" s="21"/>
      <c r="Y11" s="21"/>
      <c r="Z11" s="21"/>
      <c r="AA11" s="21"/>
      <c r="AB11" s="21"/>
      <c r="AC11" s="21">
        <f t="shared" si="3"/>
        <v>0</v>
      </c>
      <c r="AD11" s="28">
        <v>0</v>
      </c>
      <c r="AE11" s="28">
        <v>0</v>
      </c>
      <c r="AF11" s="21">
        <v>0</v>
      </c>
      <c r="AG11" s="29">
        <v>0</v>
      </c>
      <c r="AH11" s="21">
        <v>0</v>
      </c>
      <c r="AI11" s="21"/>
      <c r="AJ11" s="21">
        <f t="shared" si="4"/>
        <v>0</v>
      </c>
      <c r="AK11" s="21">
        <v>0</v>
      </c>
      <c r="AL11" s="21"/>
      <c r="AM11" s="21"/>
      <c r="AN11" s="21">
        <f t="shared" si="5"/>
        <v>0</v>
      </c>
      <c r="AO11" s="29">
        <v>0</v>
      </c>
      <c r="AP11" s="30">
        <v>0</v>
      </c>
      <c r="AQ11" s="21"/>
      <c r="AR11" s="21"/>
      <c r="AS11" s="21">
        <v>0</v>
      </c>
      <c r="AT11" s="21">
        <f t="shared" si="6"/>
        <v>0</v>
      </c>
      <c r="AU11" s="21">
        <v>544302</v>
      </c>
      <c r="AV11" s="21">
        <v>0</v>
      </c>
      <c r="AW11" s="21">
        <v>0</v>
      </c>
      <c r="AX11" s="23">
        <f t="shared" si="7"/>
        <v>544302</v>
      </c>
      <c r="AY11" s="25">
        <f t="shared" si="8"/>
        <v>0</v>
      </c>
      <c r="AZ11" s="25">
        <f t="shared" si="9"/>
        <v>0</v>
      </c>
      <c r="BA11" s="25">
        <f t="shared" si="10"/>
        <v>0</v>
      </c>
      <c r="BB11" s="25">
        <f t="shared" si="11"/>
        <v>0</v>
      </c>
      <c r="BC11" s="25">
        <f t="shared" si="12"/>
        <v>544302</v>
      </c>
      <c r="BD11" s="25">
        <v>0</v>
      </c>
      <c r="BE11" s="25">
        <v>0</v>
      </c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</row>
    <row r="12" spans="1:76" ht="15.75" customHeight="1">
      <c r="A12" s="18">
        <v>4</v>
      </c>
      <c r="B12" s="19" t="s">
        <v>60</v>
      </c>
      <c r="C12" s="19"/>
      <c r="D12" s="20">
        <v>51081</v>
      </c>
      <c r="E12" s="20"/>
      <c r="F12" s="20"/>
      <c r="G12" s="20">
        <f t="shared" si="0"/>
        <v>51081</v>
      </c>
      <c r="H12" s="21">
        <v>28815000</v>
      </c>
      <c r="I12" s="21"/>
      <c r="J12" s="21"/>
      <c r="K12" s="21"/>
      <c r="L12" s="21"/>
      <c r="M12" s="21"/>
      <c r="N12" s="21">
        <f t="shared" si="1"/>
        <v>28866081</v>
      </c>
      <c r="O12" s="21">
        <v>5489</v>
      </c>
      <c r="P12" s="21">
        <v>5489</v>
      </c>
      <c r="Q12" s="22"/>
      <c r="R12" s="21"/>
      <c r="S12" s="21"/>
      <c r="T12" s="21"/>
      <c r="U12" s="21">
        <v>3455000</v>
      </c>
      <c r="V12" s="23"/>
      <c r="W12" s="21">
        <v>3455000</v>
      </c>
      <c r="X12" s="21"/>
      <c r="Y12" s="21"/>
      <c r="Z12" s="21"/>
      <c r="AA12" s="21"/>
      <c r="AB12" s="21"/>
      <c r="AC12" s="21">
        <f t="shared" si="3"/>
        <v>3455000</v>
      </c>
      <c r="AD12" s="24"/>
      <c r="AE12" s="24"/>
      <c r="AF12" s="21">
        <v>0</v>
      </c>
      <c r="AG12" s="21"/>
      <c r="AH12" s="21">
        <v>0</v>
      </c>
      <c r="AI12" s="21"/>
      <c r="AJ12" s="21">
        <f t="shared" si="4"/>
        <v>0</v>
      </c>
      <c r="AK12" s="21"/>
      <c r="AL12" s="21"/>
      <c r="AM12" s="21"/>
      <c r="AN12" s="21">
        <f t="shared" si="5"/>
        <v>0</v>
      </c>
      <c r="AO12" s="21">
        <v>855000</v>
      </c>
      <c r="AP12" s="21">
        <v>2600000</v>
      </c>
      <c r="AQ12" s="21"/>
      <c r="AR12" s="21"/>
      <c r="AS12" s="21">
        <v>0</v>
      </c>
      <c r="AT12" s="21">
        <f t="shared" si="6"/>
        <v>3455000</v>
      </c>
      <c r="AU12" s="21">
        <v>51081</v>
      </c>
      <c r="AV12" s="21">
        <v>25360000</v>
      </c>
      <c r="AW12" s="21">
        <v>0</v>
      </c>
      <c r="AX12" s="23">
        <f t="shared" si="7"/>
        <v>25411081</v>
      </c>
      <c r="AY12" s="25">
        <f t="shared" si="8"/>
        <v>0</v>
      </c>
      <c r="AZ12" s="25">
        <f t="shared" si="9"/>
        <v>0</v>
      </c>
      <c r="BA12" s="25">
        <f t="shared" si="10"/>
        <v>0</v>
      </c>
      <c r="BB12" s="25">
        <f t="shared" si="11"/>
        <v>0</v>
      </c>
      <c r="BC12" s="25">
        <f t="shared" si="12"/>
        <v>25411081</v>
      </c>
      <c r="BD12" s="25">
        <f t="shared" ref="BD12:BD13" si="15">AD12-AE12</f>
        <v>0</v>
      </c>
      <c r="BE12" s="25">
        <f t="shared" ref="BE12:BE19" si="16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18">
        <v>5</v>
      </c>
      <c r="B13" s="19" t="s">
        <v>61</v>
      </c>
      <c r="C13" s="19"/>
      <c r="D13" s="20">
        <v>1095865</v>
      </c>
      <c r="E13" s="20"/>
      <c r="F13" s="20"/>
      <c r="G13" s="20">
        <f t="shared" si="0"/>
        <v>1095865</v>
      </c>
      <c r="H13" s="21">
        <v>131645000</v>
      </c>
      <c r="I13" s="21"/>
      <c r="J13" s="21"/>
      <c r="K13" s="21"/>
      <c r="L13" s="21"/>
      <c r="M13" s="21"/>
      <c r="N13" s="21">
        <f t="shared" si="1"/>
        <v>132740865</v>
      </c>
      <c r="O13" s="21">
        <v>25690</v>
      </c>
      <c r="P13" s="21">
        <v>25690</v>
      </c>
      <c r="Q13" s="22"/>
      <c r="R13" s="21"/>
      <c r="S13" s="21"/>
      <c r="T13" s="21"/>
      <c r="U13" s="21">
        <f t="shared" ref="U13:U14" si="17">AC13</f>
        <v>14761640</v>
      </c>
      <c r="V13" s="23"/>
      <c r="W13" s="21">
        <v>14761640</v>
      </c>
      <c r="X13" s="21"/>
      <c r="Y13" s="21"/>
      <c r="Z13" s="21">
        <v>0</v>
      </c>
      <c r="AA13" s="21"/>
      <c r="AB13" s="21"/>
      <c r="AC13" s="21">
        <f t="shared" si="3"/>
        <v>14761640</v>
      </c>
      <c r="AD13" s="24">
        <v>347963</v>
      </c>
      <c r="AE13" s="24">
        <v>347963</v>
      </c>
      <c r="AF13" s="21">
        <v>0</v>
      </c>
      <c r="AG13" s="21"/>
      <c r="AH13" s="21">
        <v>0</v>
      </c>
      <c r="AI13" s="21"/>
      <c r="AJ13" s="21">
        <f t="shared" si="4"/>
        <v>0</v>
      </c>
      <c r="AK13" s="21"/>
      <c r="AL13" s="21"/>
      <c r="AM13" s="21"/>
      <c r="AN13" s="21">
        <f t="shared" si="5"/>
        <v>0</v>
      </c>
      <c r="AO13" s="21">
        <v>6608140</v>
      </c>
      <c r="AP13" s="21">
        <v>8153500</v>
      </c>
      <c r="AQ13" s="21"/>
      <c r="AR13" s="21"/>
      <c r="AS13" s="21">
        <v>0</v>
      </c>
      <c r="AT13" s="21">
        <f t="shared" si="6"/>
        <v>14761640</v>
      </c>
      <c r="AU13" s="21">
        <v>117978865</v>
      </c>
      <c r="AV13" s="21">
        <v>360</v>
      </c>
      <c r="AW13" s="21">
        <v>0</v>
      </c>
      <c r="AX13" s="23">
        <f t="shared" si="7"/>
        <v>117979225</v>
      </c>
      <c r="AY13" s="25">
        <f t="shared" si="8"/>
        <v>0</v>
      </c>
      <c r="AZ13" s="25">
        <f t="shared" si="9"/>
        <v>0</v>
      </c>
      <c r="BA13" s="25">
        <f t="shared" si="10"/>
        <v>0</v>
      </c>
      <c r="BB13" s="25">
        <f t="shared" si="11"/>
        <v>0</v>
      </c>
      <c r="BC13" s="25">
        <f t="shared" si="12"/>
        <v>117979225</v>
      </c>
      <c r="BD13" s="25">
        <f t="shared" si="15"/>
        <v>0</v>
      </c>
      <c r="BE13" s="25">
        <f t="shared" si="16"/>
        <v>0</v>
      </c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</row>
    <row r="14" spans="1:76">
      <c r="A14" s="18">
        <v>6</v>
      </c>
      <c r="B14" s="19" t="s">
        <v>62</v>
      </c>
      <c r="C14" s="19"/>
      <c r="D14" s="20">
        <v>501570</v>
      </c>
      <c r="E14" s="20"/>
      <c r="F14" s="20"/>
      <c r="G14" s="20">
        <f t="shared" si="0"/>
        <v>501570</v>
      </c>
      <c r="H14" s="21">
        <v>65540000</v>
      </c>
      <c r="I14" s="21"/>
      <c r="J14" s="21"/>
      <c r="K14" s="21"/>
      <c r="L14" s="21"/>
      <c r="M14" s="21"/>
      <c r="N14" s="21">
        <f t="shared" si="1"/>
        <v>66041570</v>
      </c>
      <c r="O14" s="21">
        <v>13465</v>
      </c>
      <c r="P14" s="21">
        <v>13465</v>
      </c>
      <c r="Q14" s="22"/>
      <c r="R14" s="21"/>
      <c r="S14" s="21"/>
      <c r="T14" s="21"/>
      <c r="U14" s="21">
        <f t="shared" si="17"/>
        <v>0</v>
      </c>
      <c r="V14" s="23"/>
      <c r="W14" s="21"/>
      <c r="X14" s="21"/>
      <c r="Y14" s="21"/>
      <c r="Z14" s="21"/>
      <c r="AA14" s="21"/>
      <c r="AB14" s="21"/>
      <c r="AC14" s="21">
        <f t="shared" si="3"/>
        <v>0</v>
      </c>
      <c r="AD14" s="24"/>
      <c r="AE14" s="24"/>
      <c r="AF14" s="21">
        <v>0</v>
      </c>
      <c r="AG14" s="21"/>
      <c r="AH14" s="21">
        <v>0</v>
      </c>
      <c r="AI14" s="21"/>
      <c r="AJ14" s="21">
        <f t="shared" si="4"/>
        <v>0</v>
      </c>
      <c r="AK14" s="21"/>
      <c r="AL14" s="21"/>
      <c r="AM14" s="21"/>
      <c r="AN14" s="21">
        <f t="shared" si="5"/>
        <v>0</v>
      </c>
      <c r="AO14" s="21"/>
      <c r="AP14" s="21"/>
      <c r="AQ14" s="21"/>
      <c r="AR14" s="21"/>
      <c r="AS14" s="21">
        <v>0</v>
      </c>
      <c r="AT14" s="21">
        <f t="shared" si="6"/>
        <v>0</v>
      </c>
      <c r="AU14" s="21">
        <f>N14</f>
        <v>66041570</v>
      </c>
      <c r="AV14" s="21">
        <v>0</v>
      </c>
      <c r="AW14" s="21">
        <v>0</v>
      </c>
      <c r="AX14" s="23">
        <f t="shared" si="7"/>
        <v>66041570</v>
      </c>
      <c r="AY14" s="25">
        <f t="shared" si="8"/>
        <v>0</v>
      </c>
      <c r="AZ14" s="25">
        <f t="shared" si="9"/>
        <v>0</v>
      </c>
      <c r="BA14" s="25">
        <f t="shared" si="10"/>
        <v>0</v>
      </c>
      <c r="BB14" s="25">
        <f t="shared" si="11"/>
        <v>0</v>
      </c>
      <c r="BC14" s="25">
        <f t="shared" si="12"/>
        <v>66041570</v>
      </c>
      <c r="BD14" s="25">
        <f>F14+AD14-AE14</f>
        <v>0</v>
      </c>
      <c r="BE14" s="25">
        <f t="shared" si="16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0">
        <v>28826</v>
      </c>
      <c r="E15" s="20"/>
      <c r="F15" s="20"/>
      <c r="G15" s="20">
        <f t="shared" si="0"/>
        <v>28826</v>
      </c>
      <c r="H15" s="31">
        <v>21470000</v>
      </c>
      <c r="I15" s="21"/>
      <c r="J15" s="21"/>
      <c r="K15" s="21"/>
      <c r="L15" s="21"/>
      <c r="M15" s="21"/>
      <c r="N15" s="21">
        <f t="shared" si="1"/>
        <v>21498826</v>
      </c>
      <c r="O15" s="21">
        <v>591</v>
      </c>
      <c r="P15" s="21">
        <v>591</v>
      </c>
      <c r="Q15" s="22"/>
      <c r="R15" s="21"/>
      <c r="S15" s="21"/>
      <c r="T15" s="21"/>
      <c r="U15" s="21">
        <v>2523000</v>
      </c>
      <c r="V15" s="23"/>
      <c r="W15" s="21">
        <v>2523000</v>
      </c>
      <c r="X15" s="21"/>
      <c r="Y15" s="21"/>
      <c r="Z15" s="21"/>
      <c r="AA15" s="21"/>
      <c r="AB15" s="21"/>
      <c r="AC15" s="21">
        <f t="shared" si="3"/>
        <v>2523000</v>
      </c>
      <c r="AD15" s="24"/>
      <c r="AE15" s="24"/>
      <c r="AF15" s="21">
        <v>0</v>
      </c>
      <c r="AG15" s="21"/>
      <c r="AH15" s="21">
        <v>0</v>
      </c>
      <c r="AI15" s="21"/>
      <c r="AJ15" s="21">
        <f t="shared" si="4"/>
        <v>0</v>
      </c>
      <c r="AK15" s="21"/>
      <c r="AL15" s="21"/>
      <c r="AM15" s="21"/>
      <c r="AN15" s="21">
        <f t="shared" si="5"/>
        <v>0</v>
      </c>
      <c r="AO15" s="21">
        <v>333000</v>
      </c>
      <c r="AP15" s="21">
        <v>2190000</v>
      </c>
      <c r="AQ15" s="21"/>
      <c r="AR15" s="21"/>
      <c r="AS15" s="21">
        <v>0</v>
      </c>
      <c r="AT15" s="21">
        <f t="shared" si="6"/>
        <v>2523000</v>
      </c>
      <c r="AU15" s="21">
        <v>28826</v>
      </c>
      <c r="AV15" s="21">
        <v>18947000</v>
      </c>
      <c r="AW15" s="21">
        <v>0</v>
      </c>
      <c r="AX15" s="23">
        <f t="shared" si="7"/>
        <v>18975826</v>
      </c>
      <c r="AY15" s="25">
        <f t="shared" si="8"/>
        <v>0</v>
      </c>
      <c r="AZ15" s="25">
        <f t="shared" si="9"/>
        <v>0</v>
      </c>
      <c r="BA15" s="25">
        <f t="shared" si="10"/>
        <v>0</v>
      </c>
      <c r="BB15" s="25">
        <f t="shared" si="11"/>
        <v>0</v>
      </c>
      <c r="BC15" s="25">
        <f t="shared" si="12"/>
        <v>18975826</v>
      </c>
      <c r="BD15" s="25">
        <f t="shared" ref="BD15:BD19" si="18">AD15-AE15</f>
        <v>0</v>
      </c>
      <c r="BE15" s="25">
        <f t="shared" si="16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18">
        <v>8</v>
      </c>
      <c r="B16" s="19" t="s">
        <v>64</v>
      </c>
      <c r="C16" s="19"/>
      <c r="D16" s="20">
        <v>0</v>
      </c>
      <c r="E16" s="20"/>
      <c r="F16" s="20"/>
      <c r="G16" s="20">
        <f t="shared" si="0"/>
        <v>0</v>
      </c>
      <c r="H16" s="21">
        <v>33335000</v>
      </c>
      <c r="I16" s="21"/>
      <c r="J16" s="21"/>
      <c r="K16" s="21"/>
      <c r="L16" s="21"/>
      <c r="M16" s="21"/>
      <c r="N16" s="21">
        <f t="shared" si="1"/>
        <v>33335000</v>
      </c>
      <c r="O16" s="21"/>
      <c r="P16" s="21"/>
      <c r="Q16" s="22"/>
      <c r="R16" s="21"/>
      <c r="S16" s="21"/>
      <c r="T16" s="21"/>
      <c r="U16" s="21">
        <f>AC16</f>
        <v>8573285</v>
      </c>
      <c r="V16" s="23"/>
      <c r="W16" s="21">
        <v>8573285</v>
      </c>
      <c r="X16" s="21"/>
      <c r="Y16" s="21"/>
      <c r="Z16" s="21">
        <v>0</v>
      </c>
      <c r="AA16" s="21"/>
      <c r="AB16" s="21"/>
      <c r="AC16" s="21">
        <f t="shared" si="3"/>
        <v>8573285</v>
      </c>
      <c r="AD16" s="24">
        <v>0</v>
      </c>
      <c r="AE16" s="24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f t="shared" si="4"/>
        <v>0</v>
      </c>
      <c r="AK16" s="21">
        <v>0</v>
      </c>
      <c r="AL16" s="21">
        <v>0</v>
      </c>
      <c r="AM16" s="21">
        <v>0</v>
      </c>
      <c r="AN16" s="21">
        <f t="shared" si="5"/>
        <v>0</v>
      </c>
      <c r="AO16" s="21">
        <f>246800+1850000+320000+400000+855400+1736085</f>
        <v>5408285</v>
      </c>
      <c r="AP16" s="21">
        <f>2700000+465000</f>
        <v>3165000</v>
      </c>
      <c r="AQ16" s="21"/>
      <c r="AR16" s="21"/>
      <c r="AS16" s="21">
        <v>0</v>
      </c>
      <c r="AT16" s="21">
        <f t="shared" si="6"/>
        <v>8573285</v>
      </c>
      <c r="AU16" s="21">
        <f>14755015</f>
        <v>14755015</v>
      </c>
      <c r="AV16" s="21">
        <v>10006700</v>
      </c>
      <c r="AW16" s="21">
        <v>0</v>
      </c>
      <c r="AX16" s="23">
        <f t="shared" si="7"/>
        <v>24761715</v>
      </c>
      <c r="AY16" s="25">
        <f t="shared" si="8"/>
        <v>0</v>
      </c>
      <c r="AZ16" s="25">
        <f t="shared" si="9"/>
        <v>0</v>
      </c>
      <c r="BA16" s="25">
        <f t="shared" si="10"/>
        <v>0</v>
      </c>
      <c r="BB16" s="25">
        <f t="shared" si="11"/>
        <v>0</v>
      </c>
      <c r="BC16" s="25">
        <f t="shared" si="12"/>
        <v>24761715</v>
      </c>
      <c r="BD16" s="25">
        <f t="shared" si="18"/>
        <v>0</v>
      </c>
      <c r="BE16" s="25">
        <f t="shared" si="16"/>
        <v>0</v>
      </c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</row>
    <row r="17" spans="1:76">
      <c r="A17" s="18">
        <v>9</v>
      </c>
      <c r="B17" s="19" t="s">
        <v>65</v>
      </c>
      <c r="C17" s="19"/>
      <c r="D17" s="20">
        <v>673578</v>
      </c>
      <c r="E17" s="20"/>
      <c r="F17" s="20"/>
      <c r="G17" s="20">
        <f t="shared" si="0"/>
        <v>673578</v>
      </c>
      <c r="H17" s="21">
        <v>80230000</v>
      </c>
      <c r="I17" s="21"/>
      <c r="J17" s="21"/>
      <c r="K17" s="21"/>
      <c r="L17" s="21"/>
      <c r="M17" s="21"/>
      <c r="N17" s="21">
        <f t="shared" si="1"/>
        <v>80903578</v>
      </c>
      <c r="O17" s="21">
        <v>15834</v>
      </c>
      <c r="P17" s="21">
        <v>15834</v>
      </c>
      <c r="Q17" s="22"/>
      <c r="R17" s="21"/>
      <c r="S17" s="21"/>
      <c r="T17" s="21"/>
      <c r="U17" s="21">
        <v>9372000</v>
      </c>
      <c r="V17" s="23"/>
      <c r="W17" s="21">
        <v>9372000</v>
      </c>
      <c r="X17" s="21"/>
      <c r="Y17" s="21"/>
      <c r="Z17" s="21"/>
      <c r="AA17" s="21"/>
      <c r="AB17" s="21"/>
      <c r="AC17" s="21">
        <f t="shared" si="3"/>
        <v>9372000</v>
      </c>
      <c r="AD17" s="24"/>
      <c r="AE17" s="24"/>
      <c r="AF17" s="21">
        <v>0</v>
      </c>
      <c r="AG17" s="21"/>
      <c r="AH17" s="21">
        <v>0</v>
      </c>
      <c r="AI17" s="21"/>
      <c r="AJ17" s="21">
        <f t="shared" si="4"/>
        <v>0</v>
      </c>
      <c r="AK17" s="21"/>
      <c r="AL17" s="21"/>
      <c r="AM17" s="21"/>
      <c r="AN17" s="21">
        <f t="shared" si="5"/>
        <v>0</v>
      </c>
      <c r="AO17" s="21"/>
      <c r="AP17" s="21">
        <v>9372000</v>
      </c>
      <c r="AQ17" s="21"/>
      <c r="AR17" s="21"/>
      <c r="AS17" s="21">
        <v>0</v>
      </c>
      <c r="AT17" s="21">
        <f t="shared" si="6"/>
        <v>9372000</v>
      </c>
      <c r="AU17" s="21">
        <v>55903578</v>
      </c>
      <c r="AV17" s="21">
        <v>15628000</v>
      </c>
      <c r="AW17" s="21">
        <v>0</v>
      </c>
      <c r="AX17" s="23">
        <f t="shared" si="7"/>
        <v>71531578</v>
      </c>
      <c r="AY17" s="25">
        <f t="shared" si="8"/>
        <v>0</v>
      </c>
      <c r="AZ17" s="25">
        <f t="shared" si="9"/>
        <v>0</v>
      </c>
      <c r="BA17" s="25">
        <f t="shared" si="10"/>
        <v>0</v>
      </c>
      <c r="BB17" s="25">
        <f t="shared" si="11"/>
        <v>0</v>
      </c>
      <c r="BC17" s="25">
        <f t="shared" si="12"/>
        <v>71531578</v>
      </c>
      <c r="BD17" s="25">
        <f t="shared" si="18"/>
        <v>0</v>
      </c>
      <c r="BE17" s="25">
        <f t="shared" si="16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32">
        <v>10</v>
      </c>
      <c r="B18" s="33" t="s">
        <v>66</v>
      </c>
      <c r="C18" s="33"/>
      <c r="D18" s="34">
        <v>1021223</v>
      </c>
      <c r="E18" s="34">
        <v>0</v>
      </c>
      <c r="F18" s="34"/>
      <c r="G18" s="34">
        <f t="shared" si="0"/>
        <v>1021223</v>
      </c>
      <c r="H18" s="35">
        <v>83055000</v>
      </c>
      <c r="I18" s="35"/>
      <c r="J18" s="35"/>
      <c r="K18" s="35"/>
      <c r="L18" s="35"/>
      <c r="M18" s="35"/>
      <c r="N18" s="35">
        <f t="shared" si="1"/>
        <v>84076223</v>
      </c>
      <c r="O18" s="35">
        <v>13719</v>
      </c>
      <c r="P18" s="35">
        <v>13719</v>
      </c>
      <c r="Q18" s="36"/>
      <c r="R18" s="35"/>
      <c r="S18" s="35"/>
      <c r="T18" s="35"/>
      <c r="U18" s="35">
        <f>AC18</f>
        <v>10628000</v>
      </c>
      <c r="V18" s="37"/>
      <c r="W18" s="37">
        <v>10628000</v>
      </c>
      <c r="X18" s="35"/>
      <c r="Y18" s="35"/>
      <c r="Z18" s="35">
        <v>0</v>
      </c>
      <c r="AA18" s="35"/>
      <c r="AB18" s="35"/>
      <c r="AC18" s="35">
        <f>SUM(W18:AB18)</f>
        <v>10628000</v>
      </c>
      <c r="AD18" s="38"/>
      <c r="AE18" s="38"/>
      <c r="AF18" s="35">
        <v>0</v>
      </c>
      <c r="AG18" s="35"/>
      <c r="AH18" s="35">
        <v>0</v>
      </c>
      <c r="AI18" s="35"/>
      <c r="AJ18" s="35">
        <f t="shared" si="4"/>
        <v>0</v>
      </c>
      <c r="AK18" s="35"/>
      <c r="AL18" s="35"/>
      <c r="AM18" s="35"/>
      <c r="AN18" s="35">
        <f t="shared" si="5"/>
        <v>0</v>
      </c>
      <c r="AO18" s="35">
        <v>7254000</v>
      </c>
      <c r="AP18" s="35">
        <f>75000+378000+898000+1308000+580000+135000</f>
        <v>3374000</v>
      </c>
      <c r="AQ18" s="35">
        <v>0</v>
      </c>
      <c r="AR18" s="35"/>
      <c r="AS18" s="35">
        <v>0</v>
      </c>
      <c r="AT18" s="35">
        <f t="shared" si="6"/>
        <v>10628000</v>
      </c>
      <c r="AU18" s="35">
        <f>63055000+1021223</f>
        <v>64076223</v>
      </c>
      <c r="AV18" s="35">
        <v>9372000</v>
      </c>
      <c r="AW18" s="35">
        <v>0</v>
      </c>
      <c r="AX18" s="37">
        <f t="shared" si="7"/>
        <v>73448223</v>
      </c>
      <c r="AY18" s="39">
        <f t="shared" si="8"/>
        <v>0</v>
      </c>
      <c r="AZ18" s="39">
        <f t="shared" si="9"/>
        <v>0</v>
      </c>
      <c r="BA18" s="39">
        <f t="shared" si="10"/>
        <v>0</v>
      </c>
      <c r="BB18" s="39">
        <f t="shared" si="11"/>
        <v>0</v>
      </c>
      <c r="BC18" s="39">
        <f t="shared" si="12"/>
        <v>73448223</v>
      </c>
      <c r="BD18" s="39">
        <f t="shared" si="18"/>
        <v>0</v>
      </c>
      <c r="BE18" s="39">
        <f t="shared" si="16"/>
        <v>0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>
      <c r="A19" s="41">
        <v>11</v>
      </c>
      <c r="B19" s="42" t="s">
        <v>67</v>
      </c>
      <c r="C19" s="42"/>
      <c r="D19" s="43">
        <v>0</v>
      </c>
      <c r="E19" s="43">
        <v>0</v>
      </c>
      <c r="F19" s="43">
        <v>0</v>
      </c>
      <c r="G19" s="43">
        <f t="shared" si="0"/>
        <v>0</v>
      </c>
      <c r="H19" s="44">
        <v>338435000</v>
      </c>
      <c r="I19" s="44"/>
      <c r="J19" s="44"/>
      <c r="K19" s="44"/>
      <c r="L19" s="44"/>
      <c r="M19" s="44"/>
      <c r="N19" s="44">
        <f t="shared" si="1"/>
        <v>338435000</v>
      </c>
      <c r="O19" s="44">
        <v>57661</v>
      </c>
      <c r="P19" s="44">
        <f>O19</f>
        <v>57661</v>
      </c>
      <c r="Q19" s="45"/>
      <c r="R19" s="44"/>
      <c r="S19" s="44"/>
      <c r="T19" s="44"/>
      <c r="U19" s="44">
        <v>87490116</v>
      </c>
      <c r="V19" s="46"/>
      <c r="W19" s="44">
        <v>33070116</v>
      </c>
      <c r="X19" s="44"/>
      <c r="Y19" s="44"/>
      <c r="Z19" s="44">
        <v>54420000</v>
      </c>
      <c r="AA19" s="44"/>
      <c r="AB19" s="44"/>
      <c r="AC19" s="44">
        <f t="shared" ref="AC19:AC23" si="19">SUM(V19:AB19)</f>
        <v>87490116</v>
      </c>
      <c r="AD19" s="47">
        <v>7156797</v>
      </c>
      <c r="AE19" s="47">
        <f>AD19</f>
        <v>7156797</v>
      </c>
      <c r="AF19" s="44">
        <v>0</v>
      </c>
      <c r="AG19" s="44">
        <v>48870000</v>
      </c>
      <c r="AH19" s="44">
        <v>0</v>
      </c>
      <c r="AI19" s="44">
        <v>0</v>
      </c>
      <c r="AJ19" s="44">
        <f t="shared" si="4"/>
        <v>48870000</v>
      </c>
      <c r="AK19" s="44">
        <v>5550000</v>
      </c>
      <c r="AL19" s="44"/>
      <c r="AM19" s="44"/>
      <c r="AN19" s="44">
        <f t="shared" si="5"/>
        <v>54420000</v>
      </c>
      <c r="AO19" s="44">
        <v>15904616</v>
      </c>
      <c r="AP19" s="44">
        <v>17040500</v>
      </c>
      <c r="AQ19" s="44">
        <v>125000</v>
      </c>
      <c r="AR19" s="44"/>
      <c r="AS19" s="44">
        <v>0</v>
      </c>
      <c r="AT19" s="44">
        <f t="shared" si="6"/>
        <v>33070116</v>
      </c>
      <c r="AU19" s="44">
        <v>238435000</v>
      </c>
      <c r="AV19" s="44">
        <v>12509884</v>
      </c>
      <c r="AW19" s="44">
        <v>0</v>
      </c>
      <c r="AX19" s="46">
        <f t="shared" si="7"/>
        <v>250944884</v>
      </c>
      <c r="AY19" s="48">
        <f t="shared" si="8"/>
        <v>0</v>
      </c>
      <c r="AZ19" s="48">
        <f t="shared" si="9"/>
        <v>0</v>
      </c>
      <c r="BA19" s="48">
        <f t="shared" si="10"/>
        <v>0</v>
      </c>
      <c r="BB19" s="48">
        <f t="shared" si="11"/>
        <v>0</v>
      </c>
      <c r="BC19" s="48">
        <f t="shared" si="12"/>
        <v>250944884</v>
      </c>
      <c r="BD19" s="48">
        <f t="shared" si="18"/>
        <v>0</v>
      </c>
      <c r="BE19" s="48">
        <f t="shared" si="16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0">
        <v>113469</v>
      </c>
      <c r="E20" s="20">
        <v>0</v>
      </c>
      <c r="F20" s="20">
        <v>0</v>
      </c>
      <c r="G20" s="20">
        <f t="shared" si="0"/>
        <v>113469</v>
      </c>
      <c r="H20" s="21">
        <v>110740000</v>
      </c>
      <c r="I20" s="21"/>
      <c r="J20" s="21"/>
      <c r="K20" s="21"/>
      <c r="L20" s="21"/>
      <c r="M20" s="21"/>
      <c r="N20" s="21">
        <f t="shared" si="1"/>
        <v>110853469</v>
      </c>
      <c r="O20" s="21">
        <v>18404</v>
      </c>
      <c r="P20" s="21">
        <v>18404</v>
      </c>
      <c r="Q20" s="22"/>
      <c r="R20" s="21"/>
      <c r="S20" s="21"/>
      <c r="T20" s="21"/>
      <c r="U20" s="21">
        <v>19789670</v>
      </c>
      <c r="V20" s="23"/>
      <c r="W20" s="21">
        <v>19789670</v>
      </c>
      <c r="X20" s="21"/>
      <c r="Y20" s="21"/>
      <c r="Z20" s="21"/>
      <c r="AA20" s="21"/>
      <c r="AB20" s="21"/>
      <c r="AC20" s="21">
        <f t="shared" si="19"/>
        <v>19789670</v>
      </c>
      <c r="AD20" s="24"/>
      <c r="AE20" s="24"/>
      <c r="AF20" s="21">
        <v>0</v>
      </c>
      <c r="AG20" s="21"/>
      <c r="AH20" s="21">
        <v>0</v>
      </c>
      <c r="AI20" s="21"/>
      <c r="AJ20" s="21">
        <f t="shared" si="4"/>
        <v>0</v>
      </c>
      <c r="AK20" s="21"/>
      <c r="AL20" s="21"/>
      <c r="AM20" s="21"/>
      <c r="AN20" s="21">
        <f t="shared" si="5"/>
        <v>0</v>
      </c>
      <c r="AO20" s="21">
        <v>7964670</v>
      </c>
      <c r="AP20" s="21">
        <v>11225000</v>
      </c>
      <c r="AQ20" s="21">
        <v>600000</v>
      </c>
      <c r="AR20" s="21"/>
      <c r="AS20" s="21">
        <v>0</v>
      </c>
      <c r="AT20" s="21">
        <f t="shared" si="6"/>
        <v>19789670</v>
      </c>
      <c r="AU20" s="21">
        <v>73392279</v>
      </c>
      <c r="AV20" s="21">
        <v>17671520</v>
      </c>
      <c r="AW20" s="21">
        <v>0</v>
      </c>
      <c r="AX20" s="23">
        <f t="shared" si="7"/>
        <v>91063799</v>
      </c>
      <c r="AY20" s="25">
        <f t="shared" si="8"/>
        <v>0</v>
      </c>
      <c r="AZ20" s="25">
        <v>0</v>
      </c>
      <c r="BA20" s="25">
        <v>0</v>
      </c>
      <c r="BB20" s="25">
        <f t="shared" si="11"/>
        <v>0</v>
      </c>
      <c r="BC20" s="25">
        <f t="shared" si="12"/>
        <v>91063799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0">
        <v>0</v>
      </c>
      <c r="E21" s="20"/>
      <c r="F21" s="20"/>
      <c r="G21" s="20">
        <f t="shared" si="0"/>
        <v>0</v>
      </c>
      <c r="H21" s="21">
        <v>201140000</v>
      </c>
      <c r="I21" s="21"/>
      <c r="J21" s="21"/>
      <c r="K21" s="21"/>
      <c r="L21" s="21"/>
      <c r="M21" s="21"/>
      <c r="N21" s="21">
        <f t="shared" si="1"/>
        <v>201140000</v>
      </c>
      <c r="O21" s="21">
        <v>36096</v>
      </c>
      <c r="P21" s="21">
        <v>36096</v>
      </c>
      <c r="Q21" s="22"/>
      <c r="R21" s="21"/>
      <c r="S21" s="21"/>
      <c r="T21" s="21"/>
      <c r="U21" s="21">
        <v>10720000</v>
      </c>
      <c r="V21" s="23"/>
      <c r="W21" s="21">
        <v>10720000</v>
      </c>
      <c r="X21" s="21"/>
      <c r="Y21" s="21"/>
      <c r="Z21" s="21"/>
      <c r="AA21" s="21"/>
      <c r="AB21" s="21"/>
      <c r="AC21" s="21">
        <f t="shared" si="19"/>
        <v>10720000</v>
      </c>
      <c r="AD21" s="24">
        <v>99818</v>
      </c>
      <c r="AE21" s="24">
        <v>99818</v>
      </c>
      <c r="AF21" s="21">
        <v>0</v>
      </c>
      <c r="AG21" s="21"/>
      <c r="AH21" s="21">
        <v>0</v>
      </c>
      <c r="AI21" s="21"/>
      <c r="AJ21" s="21">
        <f t="shared" si="4"/>
        <v>0</v>
      </c>
      <c r="AK21" s="21"/>
      <c r="AL21" s="21"/>
      <c r="AM21" s="21"/>
      <c r="AN21" s="21">
        <f t="shared" si="5"/>
        <v>0</v>
      </c>
      <c r="AO21" s="21"/>
      <c r="AP21" s="21">
        <v>10720000</v>
      </c>
      <c r="AQ21" s="21"/>
      <c r="AR21" s="21"/>
      <c r="AS21" s="21">
        <v>0</v>
      </c>
      <c r="AT21" s="21">
        <f t="shared" si="6"/>
        <v>10720000</v>
      </c>
      <c r="AU21" s="21">
        <v>167140000</v>
      </c>
      <c r="AV21" s="21">
        <v>23280000</v>
      </c>
      <c r="AW21" s="21">
        <v>0</v>
      </c>
      <c r="AX21" s="23">
        <f t="shared" si="7"/>
        <v>190420000</v>
      </c>
      <c r="AY21" s="25">
        <f t="shared" si="8"/>
        <v>0</v>
      </c>
      <c r="AZ21" s="25">
        <f>W21+Y21-AT21</f>
        <v>0</v>
      </c>
      <c r="BA21" s="25">
        <f>Z21+AB21-AN21</f>
        <v>0</v>
      </c>
      <c r="BB21" s="25">
        <f t="shared" si="11"/>
        <v>0</v>
      </c>
      <c r="BC21" s="25">
        <f t="shared" si="12"/>
        <v>190420000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18">
        <v>14</v>
      </c>
      <c r="B22" s="19" t="s">
        <v>70</v>
      </c>
      <c r="C22" s="19"/>
      <c r="D22" s="20">
        <v>0</v>
      </c>
      <c r="E22" s="20"/>
      <c r="F22" s="20"/>
      <c r="G22" s="20">
        <f t="shared" si="0"/>
        <v>0</v>
      </c>
      <c r="H22" s="21">
        <v>33900000</v>
      </c>
      <c r="I22" s="21"/>
      <c r="J22" s="21"/>
      <c r="K22" s="21"/>
      <c r="L22" s="21"/>
      <c r="M22" s="21"/>
      <c r="N22" s="21">
        <f t="shared" si="1"/>
        <v>33900000</v>
      </c>
      <c r="O22" s="21">
        <v>6128</v>
      </c>
      <c r="P22" s="21">
        <v>6128</v>
      </c>
      <c r="Q22" s="22"/>
      <c r="R22" s="21"/>
      <c r="S22" s="21"/>
      <c r="T22" s="21"/>
      <c r="U22" s="21">
        <v>3600000</v>
      </c>
      <c r="V22" s="23"/>
      <c r="W22" s="21">
        <v>3600000</v>
      </c>
      <c r="X22" s="21"/>
      <c r="Y22" s="21"/>
      <c r="Z22" s="21"/>
      <c r="AA22" s="21"/>
      <c r="AB22" s="21"/>
      <c r="AC22" s="21">
        <f t="shared" si="19"/>
        <v>3600000</v>
      </c>
      <c r="AD22" s="24"/>
      <c r="AE22" s="24"/>
      <c r="AF22" s="21">
        <v>0</v>
      </c>
      <c r="AG22" s="21"/>
      <c r="AH22" s="21">
        <v>0</v>
      </c>
      <c r="AI22" s="21"/>
      <c r="AJ22" s="21">
        <v>0</v>
      </c>
      <c r="AK22" s="21"/>
      <c r="AL22" s="21"/>
      <c r="AM22" s="21"/>
      <c r="AN22" s="21">
        <f t="shared" si="5"/>
        <v>0</v>
      </c>
      <c r="AO22" s="21"/>
      <c r="AP22" s="21">
        <v>3600000</v>
      </c>
      <c r="AQ22" s="21"/>
      <c r="AR22" s="21"/>
      <c r="AS22" s="21">
        <v>0</v>
      </c>
      <c r="AT22" s="21">
        <f t="shared" si="6"/>
        <v>3600000</v>
      </c>
      <c r="AU22" s="21">
        <v>15900000</v>
      </c>
      <c r="AV22" s="21">
        <v>14400000</v>
      </c>
      <c r="AW22" s="21">
        <v>0</v>
      </c>
      <c r="AX22" s="23">
        <f t="shared" si="7"/>
        <v>30300000</v>
      </c>
      <c r="AY22" s="25">
        <f t="shared" si="8"/>
        <v>0</v>
      </c>
      <c r="AZ22" s="25">
        <v>0</v>
      </c>
      <c r="BA22" s="25">
        <v>0</v>
      </c>
      <c r="BB22" s="25">
        <f t="shared" si="11"/>
        <v>0</v>
      </c>
      <c r="BC22" s="25">
        <f t="shared" si="12"/>
        <v>30300000</v>
      </c>
      <c r="BD22" s="25">
        <v>0</v>
      </c>
      <c r="BE22" s="25">
        <v>0</v>
      </c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</row>
    <row r="23" spans="1:76" ht="15.75" customHeight="1">
      <c r="A23" s="18">
        <v>15</v>
      </c>
      <c r="B23" s="19" t="s">
        <v>71</v>
      </c>
      <c r="C23" s="19"/>
      <c r="D23" s="20">
        <v>15712</v>
      </c>
      <c r="E23" s="20">
        <v>0</v>
      </c>
      <c r="F23" s="20"/>
      <c r="G23" s="20">
        <f t="shared" si="0"/>
        <v>15712</v>
      </c>
      <c r="H23" s="21">
        <v>0</v>
      </c>
      <c r="I23" s="21"/>
      <c r="J23" s="21"/>
      <c r="K23" s="21"/>
      <c r="L23" s="21"/>
      <c r="M23" s="21"/>
      <c r="N23" s="21">
        <f t="shared" si="1"/>
        <v>15712</v>
      </c>
      <c r="O23" s="21">
        <v>7</v>
      </c>
      <c r="P23" s="21">
        <v>7</v>
      </c>
      <c r="Q23" s="22"/>
      <c r="R23" s="21"/>
      <c r="S23" s="21"/>
      <c r="T23" s="21"/>
      <c r="U23" s="21">
        <f>AC23</f>
        <v>0</v>
      </c>
      <c r="V23" s="23"/>
      <c r="W23" s="21">
        <v>0</v>
      </c>
      <c r="X23" s="21"/>
      <c r="Y23" s="21"/>
      <c r="Z23" s="21">
        <v>0</v>
      </c>
      <c r="AA23" s="21"/>
      <c r="AB23" s="21"/>
      <c r="AC23" s="21">
        <f t="shared" si="19"/>
        <v>0</v>
      </c>
      <c r="AD23" s="24"/>
      <c r="AE23" s="24"/>
      <c r="AF23" s="21">
        <v>0</v>
      </c>
      <c r="AG23" s="21"/>
      <c r="AH23" s="21">
        <v>0</v>
      </c>
      <c r="AI23" s="21"/>
      <c r="AJ23" s="21">
        <f t="shared" ref="AJ23:AJ25" si="20">SUM(AF23:AI23)</f>
        <v>0</v>
      </c>
      <c r="AK23" s="21"/>
      <c r="AL23" s="21"/>
      <c r="AM23" s="21"/>
      <c r="AN23" s="21">
        <f t="shared" si="5"/>
        <v>0</v>
      </c>
      <c r="AO23" s="21">
        <v>0</v>
      </c>
      <c r="AP23" s="21">
        <v>0</v>
      </c>
      <c r="AQ23" s="21"/>
      <c r="AR23" s="21"/>
      <c r="AS23" s="21">
        <v>0</v>
      </c>
      <c r="AT23" s="21">
        <f t="shared" si="6"/>
        <v>0</v>
      </c>
      <c r="AU23" s="21">
        <v>15712</v>
      </c>
      <c r="AV23" s="21">
        <v>0</v>
      </c>
      <c r="AW23" s="21">
        <v>0</v>
      </c>
      <c r="AX23" s="23">
        <f t="shared" si="7"/>
        <v>15712</v>
      </c>
      <c r="AY23" s="25">
        <f t="shared" si="8"/>
        <v>0</v>
      </c>
      <c r="AZ23" s="25">
        <f t="shared" ref="AZ23:AZ25" si="21">W23+Y23-AT23</f>
        <v>0</v>
      </c>
      <c r="BA23" s="25">
        <f t="shared" ref="BA23:BA25" si="22">Z23+AB23-AN23</f>
        <v>0</v>
      </c>
      <c r="BB23" s="25">
        <f t="shared" si="11"/>
        <v>0</v>
      </c>
      <c r="BC23" s="25">
        <f t="shared" si="12"/>
        <v>15712</v>
      </c>
      <c r="BD23" s="25">
        <f t="shared" ref="BD23:BD25" si="23">AD23-AE23</f>
        <v>0</v>
      </c>
      <c r="BE23" s="25">
        <f t="shared" ref="BE23:BE25" si="24">AW23-BD23</f>
        <v>0</v>
      </c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</row>
    <row r="24" spans="1:76" ht="15.75" customHeight="1">
      <c r="A24" s="18">
        <v>16</v>
      </c>
      <c r="B24" s="19" t="s">
        <v>72</v>
      </c>
      <c r="C24" s="19"/>
      <c r="D24" s="20">
        <v>29739</v>
      </c>
      <c r="E24" s="20"/>
      <c r="F24" s="20"/>
      <c r="G24" s="20">
        <f t="shared" si="0"/>
        <v>29739</v>
      </c>
      <c r="H24" s="21">
        <v>46330000</v>
      </c>
      <c r="I24" s="21"/>
      <c r="J24" s="21"/>
      <c r="K24" s="21"/>
      <c r="L24" s="21"/>
      <c r="M24" s="21"/>
      <c r="N24" s="21">
        <f t="shared" si="1"/>
        <v>46359739</v>
      </c>
      <c r="O24" s="21">
        <v>4385</v>
      </c>
      <c r="P24" s="21">
        <v>4385</v>
      </c>
      <c r="Q24" s="22"/>
      <c r="R24" s="21"/>
      <c r="S24" s="21"/>
      <c r="T24" s="21"/>
      <c r="U24" s="21"/>
      <c r="V24" s="23"/>
      <c r="W24" s="21"/>
      <c r="X24" s="21"/>
      <c r="Y24" s="21"/>
      <c r="Z24" s="21"/>
      <c r="AA24" s="21"/>
      <c r="AB24" s="21"/>
      <c r="AC24" s="21"/>
      <c r="AD24" s="24"/>
      <c r="AE24" s="24"/>
      <c r="AF24" s="21"/>
      <c r="AG24" s="21"/>
      <c r="AH24" s="21">
        <v>0</v>
      </c>
      <c r="AI24" s="21"/>
      <c r="AJ24" s="21">
        <f t="shared" si="20"/>
        <v>0</v>
      </c>
      <c r="AK24" s="21"/>
      <c r="AL24" s="21"/>
      <c r="AM24" s="21"/>
      <c r="AN24" s="21">
        <f t="shared" si="5"/>
        <v>0</v>
      </c>
      <c r="AO24" s="21"/>
      <c r="AP24" s="21"/>
      <c r="AQ24" s="21"/>
      <c r="AR24" s="21"/>
      <c r="AS24" s="21">
        <v>0</v>
      </c>
      <c r="AT24" s="21">
        <f t="shared" si="6"/>
        <v>0</v>
      </c>
      <c r="AU24" s="21">
        <v>29739</v>
      </c>
      <c r="AV24" s="21">
        <v>46330000</v>
      </c>
      <c r="AW24" s="21">
        <v>0</v>
      </c>
      <c r="AX24" s="23">
        <f>SUM(AU24:AV24)</f>
        <v>46359739</v>
      </c>
      <c r="AY24" s="25">
        <f t="shared" si="8"/>
        <v>0</v>
      </c>
      <c r="AZ24" s="25">
        <f t="shared" si="21"/>
        <v>0</v>
      </c>
      <c r="BA24" s="25">
        <f t="shared" si="22"/>
        <v>0</v>
      </c>
      <c r="BB24" s="25">
        <f t="shared" si="11"/>
        <v>0</v>
      </c>
      <c r="BC24" s="25">
        <f t="shared" si="12"/>
        <v>46359739</v>
      </c>
      <c r="BD24" s="25">
        <f t="shared" si="23"/>
        <v>0</v>
      </c>
      <c r="BE24" s="25">
        <f t="shared" si="24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</row>
    <row r="25" spans="1:76" ht="15.75" customHeight="1">
      <c r="A25" s="18">
        <v>17</v>
      </c>
      <c r="B25" s="19" t="s">
        <v>73</v>
      </c>
      <c r="C25" s="19"/>
      <c r="D25" s="20">
        <v>0</v>
      </c>
      <c r="E25" s="20">
        <v>0</v>
      </c>
      <c r="F25" s="20"/>
      <c r="G25" s="20">
        <f t="shared" si="0"/>
        <v>0</v>
      </c>
      <c r="H25" s="21">
        <v>35030000</v>
      </c>
      <c r="I25" s="21"/>
      <c r="J25" s="21"/>
      <c r="K25" s="21"/>
      <c r="L25" s="21"/>
      <c r="M25" s="21"/>
      <c r="N25" s="21">
        <f t="shared" si="1"/>
        <v>35030000</v>
      </c>
      <c r="O25" s="21">
        <v>6140</v>
      </c>
      <c r="P25" s="21">
        <v>6140</v>
      </c>
      <c r="Q25" s="22"/>
      <c r="R25" s="21"/>
      <c r="S25" s="21"/>
      <c r="T25" s="21"/>
      <c r="U25" s="21">
        <f>AC25</f>
        <v>641700</v>
      </c>
      <c r="V25" s="23"/>
      <c r="W25" s="21">
        <v>641700</v>
      </c>
      <c r="X25" s="21"/>
      <c r="Y25" s="21"/>
      <c r="Z25" s="21"/>
      <c r="AA25" s="21"/>
      <c r="AB25" s="21"/>
      <c r="AC25" s="21">
        <f>SUM(V25:AB25)</f>
        <v>641700</v>
      </c>
      <c r="AD25" s="24"/>
      <c r="AE25" s="24"/>
      <c r="AF25" s="21">
        <v>0</v>
      </c>
      <c r="AG25" s="21"/>
      <c r="AH25" s="21">
        <v>0</v>
      </c>
      <c r="AI25" s="21"/>
      <c r="AJ25" s="21">
        <f t="shared" si="20"/>
        <v>0</v>
      </c>
      <c r="AK25" s="21"/>
      <c r="AL25" s="21"/>
      <c r="AM25" s="21"/>
      <c r="AN25" s="21">
        <f t="shared" si="5"/>
        <v>0</v>
      </c>
      <c r="AO25" s="21"/>
      <c r="AP25" s="21">
        <v>641700</v>
      </c>
      <c r="AQ25" s="21"/>
      <c r="AR25" s="21"/>
      <c r="AS25" s="21">
        <v>0</v>
      </c>
      <c r="AT25" s="21">
        <f t="shared" si="6"/>
        <v>641700</v>
      </c>
      <c r="AU25" s="21">
        <v>0</v>
      </c>
      <c r="AV25" s="21">
        <v>34388300</v>
      </c>
      <c r="AW25" s="21">
        <v>0</v>
      </c>
      <c r="AX25" s="23">
        <f>SUM(AU25:AW25)</f>
        <v>34388300</v>
      </c>
      <c r="AY25" s="25">
        <f t="shared" si="8"/>
        <v>0</v>
      </c>
      <c r="AZ25" s="25">
        <f t="shared" si="21"/>
        <v>0</v>
      </c>
      <c r="BA25" s="25">
        <f t="shared" si="22"/>
        <v>0</v>
      </c>
      <c r="BB25" s="25">
        <f t="shared" si="11"/>
        <v>0</v>
      </c>
      <c r="BC25" s="25">
        <f t="shared" si="12"/>
        <v>34388300</v>
      </c>
      <c r="BD25" s="25">
        <f t="shared" si="23"/>
        <v>0</v>
      </c>
      <c r="BE25" s="25">
        <f t="shared" si="24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S26" si="25">SUM(C9:C25)</f>
        <v>0</v>
      </c>
      <c r="D26" s="51">
        <f t="shared" si="25"/>
        <v>5722560</v>
      </c>
      <c r="E26" s="51">
        <f t="shared" si="25"/>
        <v>0</v>
      </c>
      <c r="F26" s="51">
        <f t="shared" si="25"/>
        <v>0</v>
      </c>
      <c r="G26" s="52">
        <f t="shared" si="25"/>
        <v>5722560</v>
      </c>
      <c r="H26" s="52">
        <f t="shared" si="25"/>
        <v>1340180000</v>
      </c>
      <c r="I26" s="52">
        <f t="shared" si="25"/>
        <v>0</v>
      </c>
      <c r="J26" s="52">
        <f t="shared" si="25"/>
        <v>0</v>
      </c>
      <c r="K26" s="52">
        <f t="shared" si="25"/>
        <v>0</v>
      </c>
      <c r="L26" s="52">
        <f t="shared" si="25"/>
        <v>0</v>
      </c>
      <c r="M26" s="52">
        <f t="shared" si="25"/>
        <v>0</v>
      </c>
      <c r="N26" s="52">
        <f t="shared" si="25"/>
        <v>1345902560</v>
      </c>
      <c r="O26" s="52">
        <f t="shared" si="25"/>
        <v>224787</v>
      </c>
      <c r="P26" s="52">
        <f t="shared" si="25"/>
        <v>224787</v>
      </c>
      <c r="Q26" s="52">
        <f t="shared" si="25"/>
        <v>0</v>
      </c>
      <c r="R26" s="52">
        <f t="shared" si="25"/>
        <v>0</v>
      </c>
      <c r="S26" s="52">
        <f t="shared" si="25"/>
        <v>0</v>
      </c>
      <c r="T26" s="52"/>
      <c r="U26" s="52">
        <f t="shared" ref="U26:BE26" si="26">SUM(U9:U25)</f>
        <v>179811661</v>
      </c>
      <c r="V26" s="52">
        <f t="shared" si="26"/>
        <v>0</v>
      </c>
      <c r="W26" s="52">
        <f t="shared" si="26"/>
        <v>125391661</v>
      </c>
      <c r="X26" s="52">
        <f t="shared" si="26"/>
        <v>0</v>
      </c>
      <c r="Y26" s="52">
        <f t="shared" si="26"/>
        <v>0</v>
      </c>
      <c r="Z26" s="52">
        <f t="shared" si="26"/>
        <v>54420000</v>
      </c>
      <c r="AA26" s="52">
        <f t="shared" si="26"/>
        <v>0</v>
      </c>
      <c r="AB26" s="52">
        <f t="shared" si="26"/>
        <v>0</v>
      </c>
      <c r="AC26" s="52">
        <f t="shared" si="26"/>
        <v>179811661</v>
      </c>
      <c r="AD26" s="52">
        <f t="shared" si="26"/>
        <v>7604578</v>
      </c>
      <c r="AE26" s="52">
        <f t="shared" si="26"/>
        <v>7604578</v>
      </c>
      <c r="AF26" s="52">
        <f t="shared" si="26"/>
        <v>0</v>
      </c>
      <c r="AG26" s="52">
        <f t="shared" si="26"/>
        <v>48870000</v>
      </c>
      <c r="AH26" s="52">
        <f t="shared" si="26"/>
        <v>0</v>
      </c>
      <c r="AI26" s="52">
        <f t="shared" si="26"/>
        <v>0</v>
      </c>
      <c r="AJ26" s="52">
        <f t="shared" si="26"/>
        <v>48870000</v>
      </c>
      <c r="AK26" s="52">
        <f t="shared" si="26"/>
        <v>5550000</v>
      </c>
      <c r="AL26" s="52">
        <f t="shared" si="26"/>
        <v>0</v>
      </c>
      <c r="AM26" s="52">
        <f t="shared" si="26"/>
        <v>0</v>
      </c>
      <c r="AN26" s="52">
        <f t="shared" si="26"/>
        <v>54420000</v>
      </c>
      <c r="AO26" s="52">
        <f t="shared" si="26"/>
        <v>46518811</v>
      </c>
      <c r="AP26" s="52">
        <f t="shared" si="26"/>
        <v>77847850</v>
      </c>
      <c r="AQ26" s="52">
        <f t="shared" si="26"/>
        <v>1025000</v>
      </c>
      <c r="AR26" s="52">
        <f t="shared" si="26"/>
        <v>0</v>
      </c>
      <c r="AS26" s="52">
        <f t="shared" si="26"/>
        <v>0</v>
      </c>
      <c r="AT26" s="52">
        <f t="shared" si="26"/>
        <v>125391661</v>
      </c>
      <c r="AU26" s="52">
        <f t="shared" si="26"/>
        <v>911454385</v>
      </c>
      <c r="AV26" s="52">
        <f t="shared" si="26"/>
        <v>254636514</v>
      </c>
      <c r="AW26" s="52">
        <f t="shared" si="26"/>
        <v>0</v>
      </c>
      <c r="AX26" s="52">
        <f t="shared" si="26"/>
        <v>1166090899</v>
      </c>
      <c r="AY26" s="52">
        <f t="shared" si="26"/>
        <v>0</v>
      </c>
      <c r="AZ26" s="52">
        <f t="shared" si="26"/>
        <v>0</v>
      </c>
      <c r="BA26" s="52">
        <f t="shared" si="26"/>
        <v>0</v>
      </c>
      <c r="BB26" s="52">
        <f t="shared" si="26"/>
        <v>0</v>
      </c>
      <c r="BC26" s="52">
        <f t="shared" si="26"/>
        <v>1166090899</v>
      </c>
      <c r="BD26" s="52">
        <f t="shared" si="26"/>
        <v>0</v>
      </c>
      <c r="BE26" s="52">
        <f t="shared" si="26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125391661</v>
      </c>
      <c r="X27" s="2"/>
      <c r="Y27" s="2"/>
      <c r="Z27" s="6">
        <f>AN26</f>
        <v>54420000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>
        <v>277659</v>
      </c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583</v>
      </c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/>
      <c r="AP30" s="56"/>
      <c r="AQ30" s="56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/>
      <c r="AP31" s="54"/>
      <c r="AQ31" s="54"/>
      <c r="AR31" s="54"/>
      <c r="AS31" s="54"/>
      <c r="AT31" s="54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/>
      <c r="AP32" s="125"/>
      <c r="AQ32" s="60"/>
      <c r="AR32" s="60"/>
      <c r="AS32" s="124"/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/>
      <c r="AP33" s="61"/>
      <c r="AQ33" s="61"/>
      <c r="AR33" s="61"/>
      <c r="AS33" s="61"/>
      <c r="AT33" s="61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>
        <f>3560000</f>
        <v>3560000</v>
      </c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10</v>
      </c>
      <c r="R35" s="2" t="s">
        <v>75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2.5</v>
      </c>
      <c r="R36" s="2" t="s">
        <v>76</v>
      </c>
      <c r="S36" s="2"/>
      <c r="T36" s="2"/>
      <c r="U36" s="2"/>
      <c r="V36" s="2"/>
      <c r="W36" s="54">
        <f>W23-W34</f>
        <v>0</v>
      </c>
      <c r="X36" s="2"/>
      <c r="Y36" s="54"/>
      <c r="Z36" s="2"/>
      <c r="AA36" s="2"/>
      <c r="AB36" s="54">
        <f>Y34-AB34</f>
        <v>0</v>
      </c>
      <c r="AC36" s="2"/>
      <c r="AD36" s="2"/>
      <c r="AE36" s="2"/>
      <c r="AF36" s="2"/>
      <c r="AG36" s="6">
        <f>AG23-AG34</f>
        <v>0</v>
      </c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3.5</v>
      </c>
      <c r="R37" s="2" t="s">
        <v>77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N9" activePane="bottomRight" state="frozen"/>
      <selection pane="topRight" activeCell="C1" sqref="C1"/>
      <selection pane="bottomLeft" activeCell="A8" sqref="A8"/>
      <selection pane="bottomRight" activeCell="P12" sqref="P12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82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30960000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-39344437</v>
      </c>
      <c r="AQ3" s="6">
        <f>AP3+AP23</f>
        <v>-39344437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14755015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1">
        <v>21431019</v>
      </c>
      <c r="E9" s="21">
        <v>26742750</v>
      </c>
      <c r="F9" s="21">
        <v>0</v>
      </c>
      <c r="G9" s="23">
        <f t="shared" ref="G9:G25" si="0">SUM(D9:F9)</f>
        <v>48173769</v>
      </c>
      <c r="H9" s="21">
        <v>55935000</v>
      </c>
      <c r="I9" s="21"/>
      <c r="J9" s="21"/>
      <c r="K9" s="21"/>
      <c r="L9" s="21"/>
      <c r="M9" s="21"/>
      <c r="N9" s="21">
        <f t="shared" ref="N9:N10" si="1">G9</f>
        <v>48173769</v>
      </c>
      <c r="O9" s="21">
        <v>8182</v>
      </c>
      <c r="P9" s="21">
        <v>8182</v>
      </c>
      <c r="Q9" s="22"/>
      <c r="R9" s="21"/>
      <c r="S9" s="21"/>
      <c r="T9" s="21"/>
      <c r="U9" s="21">
        <f t="shared" ref="U9:U11" si="2">W9+Y9+Z9+AB9</f>
        <v>6066150</v>
      </c>
      <c r="V9" s="23"/>
      <c r="W9" s="21">
        <v>6066150</v>
      </c>
      <c r="X9" s="21"/>
      <c r="Y9" s="21"/>
      <c r="Z9" s="21"/>
      <c r="AA9" s="21"/>
      <c r="AB9" s="21"/>
      <c r="AC9" s="21">
        <f t="shared" ref="AC9:AC23" si="3">SUM(V9:AB9)</f>
        <v>6066150</v>
      </c>
      <c r="AD9" s="24"/>
      <c r="AE9" s="24"/>
      <c r="AF9" s="21"/>
      <c r="AG9" s="21"/>
      <c r="AH9" s="21"/>
      <c r="AI9" s="21"/>
      <c r="AJ9" s="21">
        <f t="shared" ref="AJ9:AJ21" si="4">SUM(AF9:AI9)</f>
        <v>0</v>
      </c>
      <c r="AK9" s="21"/>
      <c r="AL9" s="21"/>
      <c r="AM9" s="21"/>
      <c r="AN9" s="21">
        <f t="shared" ref="AN9:AN25" si="5">AJ9+AK9</f>
        <v>0</v>
      </c>
      <c r="AO9" s="21">
        <v>0</v>
      </c>
      <c r="AP9" s="21">
        <v>5766150</v>
      </c>
      <c r="AQ9" s="21">
        <v>300000</v>
      </c>
      <c r="AR9" s="21"/>
      <c r="AS9" s="21"/>
      <c r="AT9" s="21">
        <f t="shared" ref="AT9:AT25" si="6">SUM(AO9:AS9)</f>
        <v>6066150</v>
      </c>
      <c r="AU9" s="21">
        <v>21431019</v>
      </c>
      <c r="AV9" s="21">
        <v>20676600</v>
      </c>
      <c r="AW9" s="21"/>
      <c r="AX9" s="23">
        <f t="shared" ref="AX9:AX25" si="7">SUM(AU9:AW9)</f>
        <v>42107619</v>
      </c>
      <c r="AY9" s="25">
        <f t="shared" ref="AY9:AY25" si="8">U9-AC9</f>
        <v>0</v>
      </c>
      <c r="AZ9" s="25">
        <f t="shared" ref="AZ9:AZ19" si="9">W9+Y9-AT9</f>
        <v>0</v>
      </c>
      <c r="BA9" s="25">
        <f t="shared" ref="BA9:BA19" si="10">Z9+AB9-AN9</f>
        <v>0</v>
      </c>
      <c r="BB9" s="25">
        <f t="shared" ref="BB9:BB24" si="11">N9+O9-P9-U9+AD9-AE9-S9</f>
        <v>42107619</v>
      </c>
      <c r="BC9" s="25">
        <f t="shared" ref="BC9:BC25" si="12">AX9-BB9</f>
        <v>0</v>
      </c>
      <c r="BD9" s="25">
        <f t="shared" ref="BD9:BD10" si="13">AD9-AE9</f>
        <v>0</v>
      </c>
      <c r="BE9" s="25">
        <f t="shared" ref="BE9:BE10" si="14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1">
        <v>75731176</v>
      </c>
      <c r="E10" s="21">
        <v>0</v>
      </c>
      <c r="F10" s="21">
        <v>0</v>
      </c>
      <c r="G10" s="23">
        <f t="shared" si="0"/>
        <v>75731176</v>
      </c>
      <c r="H10" s="21"/>
      <c r="I10" s="21"/>
      <c r="J10" s="21"/>
      <c r="K10" s="21"/>
      <c r="L10" s="21"/>
      <c r="M10" s="21"/>
      <c r="N10" s="44">
        <f t="shared" si="1"/>
        <v>75731176</v>
      </c>
      <c r="O10" s="21">
        <v>16274</v>
      </c>
      <c r="P10" s="21">
        <v>16274</v>
      </c>
      <c r="Q10" s="22"/>
      <c r="R10" s="21"/>
      <c r="S10" s="21"/>
      <c r="T10" s="21"/>
      <c r="U10" s="21">
        <f t="shared" si="2"/>
        <v>21688700</v>
      </c>
      <c r="V10" s="23"/>
      <c r="W10" s="21">
        <v>21688700</v>
      </c>
      <c r="X10" s="21"/>
      <c r="Y10" s="21"/>
      <c r="Z10" s="21"/>
      <c r="AA10" s="21"/>
      <c r="AB10" s="21"/>
      <c r="AC10" s="21">
        <f t="shared" si="3"/>
        <v>21688700</v>
      </c>
      <c r="AD10" s="24">
        <v>559413</v>
      </c>
      <c r="AE10" s="24">
        <v>559413</v>
      </c>
      <c r="AF10" s="21"/>
      <c r="AG10" s="21"/>
      <c r="AH10" s="21"/>
      <c r="AI10" s="21"/>
      <c r="AJ10" s="21">
        <f t="shared" si="4"/>
        <v>0</v>
      </c>
      <c r="AK10" s="21"/>
      <c r="AL10" s="21"/>
      <c r="AM10" s="21"/>
      <c r="AN10" s="21">
        <f t="shared" si="5"/>
        <v>0</v>
      </c>
      <c r="AO10" s="21">
        <v>8214000</v>
      </c>
      <c r="AP10" s="21">
        <v>13474700</v>
      </c>
      <c r="AQ10" s="21"/>
      <c r="AR10" s="21"/>
      <c r="AS10" s="21"/>
      <c r="AT10" s="21">
        <f t="shared" si="6"/>
        <v>21688700</v>
      </c>
      <c r="AU10" s="21">
        <v>35731176</v>
      </c>
      <c r="AV10" s="21">
        <v>18311300</v>
      </c>
      <c r="AW10" s="21"/>
      <c r="AX10" s="23">
        <f t="shared" si="7"/>
        <v>54042476</v>
      </c>
      <c r="AY10" s="25">
        <f t="shared" si="8"/>
        <v>0</v>
      </c>
      <c r="AZ10" s="25">
        <f t="shared" si="9"/>
        <v>0</v>
      </c>
      <c r="BA10" s="25">
        <f t="shared" si="10"/>
        <v>0</v>
      </c>
      <c r="BB10" s="25">
        <f t="shared" si="11"/>
        <v>54042476</v>
      </c>
      <c r="BC10" s="25">
        <f t="shared" si="12"/>
        <v>0</v>
      </c>
      <c r="BD10" s="25">
        <f t="shared" si="13"/>
        <v>0</v>
      </c>
      <c r="BE10" s="25">
        <f t="shared" si="14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 ht="15.75">
      <c r="A11" s="18">
        <v>3</v>
      </c>
      <c r="B11" s="19" t="s">
        <v>59</v>
      </c>
      <c r="C11" s="19"/>
      <c r="D11" s="21">
        <v>544302</v>
      </c>
      <c r="E11" s="21"/>
      <c r="F11" s="21"/>
      <c r="G11" s="23">
        <f t="shared" si="0"/>
        <v>544302</v>
      </c>
      <c r="H11" s="21">
        <v>173455000</v>
      </c>
      <c r="I11" s="21"/>
      <c r="J11" s="21"/>
      <c r="K11" s="21"/>
      <c r="L11" s="21"/>
      <c r="M11" s="21"/>
      <c r="N11" s="44">
        <f>G11+H11</f>
        <v>173999302</v>
      </c>
      <c r="O11" s="21">
        <v>27402</v>
      </c>
      <c r="P11" s="21">
        <v>27402</v>
      </c>
      <c r="Q11" s="22"/>
      <c r="R11" s="21"/>
      <c r="S11" s="21"/>
      <c r="T11" s="21"/>
      <c r="U11" s="21">
        <f t="shared" si="2"/>
        <v>104860000</v>
      </c>
      <c r="V11" s="23"/>
      <c r="W11" s="21">
        <v>32899000</v>
      </c>
      <c r="X11" s="21"/>
      <c r="Y11" s="21"/>
      <c r="Z11" s="21">
        <v>71961000</v>
      </c>
      <c r="AA11" s="21"/>
      <c r="AB11" s="21"/>
      <c r="AC11" s="21">
        <f t="shared" si="3"/>
        <v>104860000</v>
      </c>
      <c r="AD11" s="63">
        <v>7131274</v>
      </c>
      <c r="AE11" s="63">
        <v>7131274</v>
      </c>
      <c r="AF11" s="21"/>
      <c r="AG11" s="21">
        <v>28211000</v>
      </c>
      <c r="AH11" s="21"/>
      <c r="AI11" s="21"/>
      <c r="AJ11" s="21">
        <f t="shared" si="4"/>
        <v>28211000</v>
      </c>
      <c r="AK11" s="21">
        <v>43750000</v>
      </c>
      <c r="AL11" s="21"/>
      <c r="AM11" s="21"/>
      <c r="AN11" s="21">
        <f t="shared" si="5"/>
        <v>71961000</v>
      </c>
      <c r="AO11" s="64">
        <v>3449000</v>
      </c>
      <c r="AP11" s="65">
        <v>29450000</v>
      </c>
      <c r="AQ11" s="21"/>
      <c r="AR11" s="21"/>
      <c r="AS11" s="21"/>
      <c r="AT11" s="21">
        <f t="shared" si="6"/>
        <v>32899000</v>
      </c>
      <c r="AU11" s="21">
        <v>67120302</v>
      </c>
      <c r="AV11" s="21">
        <v>2019000</v>
      </c>
      <c r="AW11" s="21"/>
      <c r="AX11" s="23">
        <f t="shared" si="7"/>
        <v>69139302</v>
      </c>
      <c r="AY11" s="25">
        <f t="shared" si="8"/>
        <v>0</v>
      </c>
      <c r="AZ11" s="25">
        <f t="shared" si="9"/>
        <v>0</v>
      </c>
      <c r="BA11" s="25">
        <f t="shared" si="10"/>
        <v>0</v>
      </c>
      <c r="BB11" s="25">
        <f t="shared" si="11"/>
        <v>69139302</v>
      </c>
      <c r="BC11" s="25">
        <f t="shared" si="12"/>
        <v>0</v>
      </c>
      <c r="BD11" s="25">
        <v>0</v>
      </c>
      <c r="BE11" s="25">
        <v>0</v>
      </c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</row>
    <row r="12" spans="1:76" ht="15.75" customHeight="1">
      <c r="A12" s="18">
        <v>4</v>
      </c>
      <c r="B12" s="19" t="s">
        <v>60</v>
      </c>
      <c r="C12" s="19"/>
      <c r="D12" s="21">
        <v>51081</v>
      </c>
      <c r="E12" s="21">
        <v>25360000</v>
      </c>
      <c r="F12" s="21">
        <v>0</v>
      </c>
      <c r="G12" s="23">
        <f t="shared" si="0"/>
        <v>25411081</v>
      </c>
      <c r="H12" s="21"/>
      <c r="I12" s="21"/>
      <c r="J12" s="21"/>
      <c r="K12" s="21"/>
      <c r="L12" s="21"/>
      <c r="M12" s="21"/>
      <c r="N12" s="44">
        <f t="shared" ref="N12:N22" si="15">G12</f>
        <v>25411081</v>
      </c>
      <c r="O12" s="21">
        <v>1537</v>
      </c>
      <c r="P12" s="21">
        <v>1537</v>
      </c>
      <c r="Q12" s="22"/>
      <c r="R12" s="21"/>
      <c r="S12" s="21"/>
      <c r="T12" s="21"/>
      <c r="U12" s="21">
        <v>3565000</v>
      </c>
      <c r="V12" s="23"/>
      <c r="W12" s="21">
        <v>3565000</v>
      </c>
      <c r="X12" s="21"/>
      <c r="Y12" s="21"/>
      <c r="Z12" s="21"/>
      <c r="AA12" s="21"/>
      <c r="AB12" s="21"/>
      <c r="AC12" s="21">
        <f t="shared" si="3"/>
        <v>3565000</v>
      </c>
      <c r="AD12" s="24"/>
      <c r="AE12" s="24"/>
      <c r="AF12" s="21"/>
      <c r="AG12" s="21"/>
      <c r="AH12" s="21"/>
      <c r="AI12" s="21"/>
      <c r="AJ12" s="21">
        <f t="shared" si="4"/>
        <v>0</v>
      </c>
      <c r="AK12" s="21"/>
      <c r="AL12" s="21"/>
      <c r="AM12" s="21"/>
      <c r="AN12" s="21">
        <f t="shared" si="5"/>
        <v>0</v>
      </c>
      <c r="AO12" s="21">
        <v>965000</v>
      </c>
      <c r="AP12" s="21">
        <v>2600000</v>
      </c>
      <c r="AQ12" s="21"/>
      <c r="AR12" s="21"/>
      <c r="AS12" s="21"/>
      <c r="AT12" s="21">
        <f t="shared" si="6"/>
        <v>3565000</v>
      </c>
      <c r="AU12" s="21">
        <v>51081</v>
      </c>
      <c r="AV12" s="21">
        <v>21795000</v>
      </c>
      <c r="AW12" s="21"/>
      <c r="AX12" s="23">
        <f t="shared" si="7"/>
        <v>21846081</v>
      </c>
      <c r="AY12" s="25">
        <f t="shared" si="8"/>
        <v>0</v>
      </c>
      <c r="AZ12" s="25">
        <f t="shared" si="9"/>
        <v>0</v>
      </c>
      <c r="BA12" s="25">
        <f t="shared" si="10"/>
        <v>0</v>
      </c>
      <c r="BB12" s="25">
        <f t="shared" si="11"/>
        <v>21846081</v>
      </c>
      <c r="BC12" s="25">
        <f t="shared" si="12"/>
        <v>0</v>
      </c>
      <c r="BD12" s="25">
        <f t="shared" ref="BD12:BD13" si="16">AD12-AE12</f>
        <v>0</v>
      </c>
      <c r="BE12" s="25">
        <f t="shared" ref="BE12:BE19" si="17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18">
        <v>5</v>
      </c>
      <c r="B13" s="19" t="s">
        <v>61</v>
      </c>
      <c r="C13" s="19"/>
      <c r="D13" s="21">
        <v>117978865</v>
      </c>
      <c r="E13" s="21">
        <v>360</v>
      </c>
      <c r="F13" s="21">
        <v>0</v>
      </c>
      <c r="G13" s="23">
        <f t="shared" si="0"/>
        <v>117979225</v>
      </c>
      <c r="H13" s="21"/>
      <c r="I13" s="21"/>
      <c r="J13" s="21"/>
      <c r="K13" s="21"/>
      <c r="L13" s="21"/>
      <c r="M13" s="21"/>
      <c r="N13" s="44">
        <f t="shared" si="15"/>
        <v>117979225</v>
      </c>
      <c r="O13" s="21">
        <v>40651</v>
      </c>
      <c r="P13" s="21">
        <v>40651</v>
      </c>
      <c r="Q13" s="22"/>
      <c r="R13" s="21"/>
      <c r="S13" s="21"/>
      <c r="T13" s="21"/>
      <c r="U13" s="21">
        <v>19618650</v>
      </c>
      <c r="V13" s="23"/>
      <c r="W13" s="21">
        <v>15868650</v>
      </c>
      <c r="X13" s="21"/>
      <c r="Y13" s="21"/>
      <c r="Z13" s="21">
        <v>3750000</v>
      </c>
      <c r="AA13" s="21"/>
      <c r="AB13" s="21"/>
      <c r="AC13" s="21">
        <f t="shared" si="3"/>
        <v>19618650</v>
      </c>
      <c r="AD13" s="24">
        <v>371620</v>
      </c>
      <c r="AE13" s="24">
        <v>371620</v>
      </c>
      <c r="AF13" s="21"/>
      <c r="AG13" s="21">
        <v>0</v>
      </c>
      <c r="AH13" s="21"/>
      <c r="AI13" s="21"/>
      <c r="AJ13" s="21">
        <f t="shared" si="4"/>
        <v>0</v>
      </c>
      <c r="AK13" s="66">
        <v>3750000</v>
      </c>
      <c r="AL13" s="21"/>
      <c r="AM13" s="21"/>
      <c r="AN13" s="21">
        <f t="shared" si="5"/>
        <v>3750000</v>
      </c>
      <c r="AO13" s="21">
        <v>7490150</v>
      </c>
      <c r="AP13" s="21">
        <v>8378500</v>
      </c>
      <c r="AQ13" s="21"/>
      <c r="AR13" s="21"/>
      <c r="AS13" s="21"/>
      <c r="AT13" s="21">
        <f t="shared" si="6"/>
        <v>15868650</v>
      </c>
      <c r="AU13" s="21">
        <v>98358865</v>
      </c>
      <c r="AV13" s="21">
        <v>1710</v>
      </c>
      <c r="AW13" s="21">
        <v>0</v>
      </c>
      <c r="AX13" s="23">
        <f t="shared" si="7"/>
        <v>98360575</v>
      </c>
      <c r="AY13" s="25">
        <f t="shared" si="8"/>
        <v>0</v>
      </c>
      <c r="AZ13" s="25">
        <f t="shared" si="9"/>
        <v>0</v>
      </c>
      <c r="BA13" s="25">
        <f t="shared" si="10"/>
        <v>0</v>
      </c>
      <c r="BB13" s="25">
        <f t="shared" si="11"/>
        <v>98360575</v>
      </c>
      <c r="BC13" s="25">
        <f t="shared" si="12"/>
        <v>0</v>
      </c>
      <c r="BD13" s="25">
        <f t="shared" si="16"/>
        <v>0</v>
      </c>
      <c r="BE13" s="25">
        <f t="shared" si="17"/>
        <v>0</v>
      </c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</row>
    <row r="14" spans="1:76">
      <c r="A14" s="18">
        <v>6</v>
      </c>
      <c r="B14" s="19" t="s">
        <v>62</v>
      </c>
      <c r="C14" s="19"/>
      <c r="D14" s="21">
        <v>66041570</v>
      </c>
      <c r="E14" s="21">
        <v>0</v>
      </c>
      <c r="F14" s="21">
        <v>0</v>
      </c>
      <c r="G14" s="23">
        <f t="shared" si="0"/>
        <v>66041570</v>
      </c>
      <c r="H14" s="21">
        <v>0</v>
      </c>
      <c r="I14" s="21"/>
      <c r="J14" s="21"/>
      <c r="K14" s="21"/>
      <c r="L14" s="21"/>
      <c r="M14" s="21"/>
      <c r="N14" s="44">
        <f t="shared" si="15"/>
        <v>66041570</v>
      </c>
      <c r="O14" s="21">
        <v>20216</v>
      </c>
      <c r="P14" s="21">
        <v>20216</v>
      </c>
      <c r="Q14" s="22"/>
      <c r="R14" s="21"/>
      <c r="S14" s="21"/>
      <c r="T14" s="21"/>
      <c r="U14" s="21">
        <f>W14+Y14+Z14+AB14</f>
        <v>14837000</v>
      </c>
      <c r="V14" s="23"/>
      <c r="W14" s="21">
        <v>14837000</v>
      </c>
      <c r="X14" s="21"/>
      <c r="Y14" s="21"/>
      <c r="Z14" s="21"/>
      <c r="AA14" s="21"/>
      <c r="AB14" s="21"/>
      <c r="AC14" s="21">
        <f t="shared" si="3"/>
        <v>14837000</v>
      </c>
      <c r="AD14" s="24">
        <v>380242</v>
      </c>
      <c r="AE14" s="24">
        <v>380242</v>
      </c>
      <c r="AF14" s="21">
        <v>0</v>
      </c>
      <c r="AG14" s="21"/>
      <c r="AH14" s="21">
        <v>0</v>
      </c>
      <c r="AI14" s="21"/>
      <c r="AJ14" s="21">
        <f t="shared" si="4"/>
        <v>0</v>
      </c>
      <c r="AK14" s="21"/>
      <c r="AL14" s="21"/>
      <c r="AM14" s="21"/>
      <c r="AN14" s="21">
        <f t="shared" si="5"/>
        <v>0</v>
      </c>
      <c r="AO14" s="21">
        <v>3837000</v>
      </c>
      <c r="AP14" s="21">
        <v>11000000</v>
      </c>
      <c r="AQ14" s="21"/>
      <c r="AR14" s="21"/>
      <c r="AS14" s="21">
        <v>0</v>
      </c>
      <c r="AT14" s="21">
        <f t="shared" si="6"/>
        <v>14837000</v>
      </c>
      <c r="AU14" s="21">
        <v>50829570</v>
      </c>
      <c r="AV14" s="21">
        <f>15212000-AT14</f>
        <v>375000</v>
      </c>
      <c r="AW14" s="21">
        <v>0</v>
      </c>
      <c r="AX14" s="23">
        <f t="shared" si="7"/>
        <v>51204570</v>
      </c>
      <c r="AY14" s="25">
        <f t="shared" si="8"/>
        <v>0</v>
      </c>
      <c r="AZ14" s="25">
        <f t="shared" si="9"/>
        <v>0</v>
      </c>
      <c r="BA14" s="25">
        <f t="shared" si="10"/>
        <v>0</v>
      </c>
      <c r="BB14" s="25">
        <f t="shared" si="11"/>
        <v>51204570</v>
      </c>
      <c r="BC14" s="25">
        <f t="shared" si="12"/>
        <v>0</v>
      </c>
      <c r="BD14" s="25">
        <f>F14+AD14-AE14</f>
        <v>0</v>
      </c>
      <c r="BE14" s="25">
        <f t="shared" si="17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1">
        <v>28826</v>
      </c>
      <c r="E15" s="21">
        <v>18947000</v>
      </c>
      <c r="F15" s="21">
        <v>0</v>
      </c>
      <c r="G15" s="23">
        <f t="shared" si="0"/>
        <v>18975826</v>
      </c>
      <c r="H15" s="31"/>
      <c r="I15" s="21"/>
      <c r="J15" s="21"/>
      <c r="K15" s="21"/>
      <c r="L15" s="21"/>
      <c r="M15" s="21"/>
      <c r="N15" s="21">
        <f t="shared" si="15"/>
        <v>18975826</v>
      </c>
      <c r="O15" s="21">
        <v>11</v>
      </c>
      <c r="P15" s="21">
        <v>11</v>
      </c>
      <c r="Q15" s="22"/>
      <c r="R15" s="21"/>
      <c r="S15" s="21"/>
      <c r="T15" s="21"/>
      <c r="U15" s="21">
        <v>2725000</v>
      </c>
      <c r="V15" s="23"/>
      <c r="W15" s="21">
        <v>2725000</v>
      </c>
      <c r="X15" s="21"/>
      <c r="Y15" s="21"/>
      <c r="Z15" s="21"/>
      <c r="AA15" s="21"/>
      <c r="AB15" s="21"/>
      <c r="AC15" s="21">
        <f t="shared" si="3"/>
        <v>2725000</v>
      </c>
      <c r="AD15" s="24"/>
      <c r="AE15" s="24"/>
      <c r="AF15" s="21"/>
      <c r="AG15" s="21"/>
      <c r="AH15" s="21"/>
      <c r="AI15" s="21"/>
      <c r="AJ15" s="21">
        <f t="shared" si="4"/>
        <v>0</v>
      </c>
      <c r="AK15" s="21"/>
      <c r="AL15" s="21"/>
      <c r="AM15" s="21"/>
      <c r="AN15" s="21">
        <f t="shared" si="5"/>
        <v>0</v>
      </c>
      <c r="AO15" s="21">
        <v>535000</v>
      </c>
      <c r="AP15" s="21">
        <v>2190000</v>
      </c>
      <c r="AQ15" s="21"/>
      <c r="AR15" s="21"/>
      <c r="AS15" s="21"/>
      <c r="AT15" s="21">
        <f t="shared" si="6"/>
        <v>2725000</v>
      </c>
      <c r="AU15" s="21">
        <v>28826</v>
      </c>
      <c r="AV15" s="21">
        <f>G15-U15-AU15</f>
        <v>16222000</v>
      </c>
      <c r="AW15" s="21"/>
      <c r="AX15" s="23">
        <f t="shared" si="7"/>
        <v>16250826</v>
      </c>
      <c r="AY15" s="25">
        <f t="shared" si="8"/>
        <v>0</v>
      </c>
      <c r="AZ15" s="25">
        <f t="shared" si="9"/>
        <v>0</v>
      </c>
      <c r="BA15" s="25">
        <f t="shared" si="10"/>
        <v>0</v>
      </c>
      <c r="BB15" s="25">
        <f t="shared" si="11"/>
        <v>16250826</v>
      </c>
      <c r="BC15" s="25">
        <f t="shared" si="12"/>
        <v>0</v>
      </c>
      <c r="BD15" s="25">
        <f t="shared" ref="BD15:BD19" si="18">AD15-AE15</f>
        <v>0</v>
      </c>
      <c r="BE15" s="25">
        <f t="shared" si="17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18">
        <v>8</v>
      </c>
      <c r="B16" s="19" t="s">
        <v>64</v>
      </c>
      <c r="C16" s="19"/>
      <c r="D16" s="21">
        <f>14755015</f>
        <v>14755015</v>
      </c>
      <c r="E16" s="21">
        <v>10006700</v>
      </c>
      <c r="F16" s="21">
        <v>0</v>
      </c>
      <c r="G16" s="23">
        <f t="shared" si="0"/>
        <v>24761715</v>
      </c>
      <c r="H16" s="21"/>
      <c r="I16" s="21"/>
      <c r="J16" s="21"/>
      <c r="K16" s="21"/>
      <c r="L16" s="21"/>
      <c r="M16" s="21"/>
      <c r="N16" s="44">
        <f t="shared" si="15"/>
        <v>24761715</v>
      </c>
      <c r="O16" s="21">
        <v>5633</v>
      </c>
      <c r="P16" s="21">
        <v>5633</v>
      </c>
      <c r="Q16" s="22"/>
      <c r="R16" s="21"/>
      <c r="S16" s="21"/>
      <c r="T16" s="21"/>
      <c r="U16" s="21">
        <f>W16+Y16+Z16+AB16</f>
        <v>10006700</v>
      </c>
      <c r="V16" s="23"/>
      <c r="W16" s="21">
        <f>10006700</f>
        <v>10006700</v>
      </c>
      <c r="X16" s="21"/>
      <c r="Y16" s="21"/>
      <c r="Z16" s="21"/>
      <c r="AA16" s="21"/>
      <c r="AB16" s="21"/>
      <c r="AC16" s="21">
        <f t="shared" si="3"/>
        <v>10006700</v>
      </c>
      <c r="AD16" s="24">
        <v>0</v>
      </c>
      <c r="AE16" s="24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f t="shared" si="4"/>
        <v>0</v>
      </c>
      <c r="AK16" s="21">
        <v>0</v>
      </c>
      <c r="AL16" s="21">
        <v>0</v>
      </c>
      <c r="AM16" s="21">
        <v>0</v>
      </c>
      <c r="AN16" s="21">
        <f t="shared" si="5"/>
        <v>0</v>
      </c>
      <c r="AO16" s="21">
        <f>269700+400000+420000+1546400+4205600</f>
        <v>6841700</v>
      </c>
      <c r="AP16" s="21">
        <f>465000+2700000</f>
        <v>3165000</v>
      </c>
      <c r="AQ16" s="21"/>
      <c r="AR16" s="21"/>
      <c r="AS16" s="21"/>
      <c r="AT16" s="21">
        <f t="shared" si="6"/>
        <v>10006700</v>
      </c>
      <c r="AU16" s="21">
        <f>D16</f>
        <v>14755015</v>
      </c>
      <c r="AV16" s="21">
        <f>E16-U16</f>
        <v>0</v>
      </c>
      <c r="AW16" s="21"/>
      <c r="AX16" s="23">
        <f t="shared" si="7"/>
        <v>14755015</v>
      </c>
      <c r="AY16" s="25">
        <f t="shared" si="8"/>
        <v>0</v>
      </c>
      <c r="AZ16" s="25">
        <f t="shared" si="9"/>
        <v>0</v>
      </c>
      <c r="BA16" s="25">
        <f t="shared" si="10"/>
        <v>0</v>
      </c>
      <c r="BB16" s="25">
        <f t="shared" si="11"/>
        <v>14755015</v>
      </c>
      <c r="BC16" s="25">
        <f t="shared" si="12"/>
        <v>0</v>
      </c>
      <c r="BD16" s="25">
        <f t="shared" si="18"/>
        <v>0</v>
      </c>
      <c r="BE16" s="25">
        <f t="shared" si="17"/>
        <v>0</v>
      </c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</row>
    <row r="17" spans="1:76">
      <c r="A17" s="18">
        <v>9</v>
      </c>
      <c r="B17" s="19" t="s">
        <v>65</v>
      </c>
      <c r="C17" s="19"/>
      <c r="D17" s="21">
        <v>55903578</v>
      </c>
      <c r="E17" s="21">
        <v>15628000</v>
      </c>
      <c r="F17" s="21">
        <v>0</v>
      </c>
      <c r="G17" s="23">
        <f t="shared" si="0"/>
        <v>71531578</v>
      </c>
      <c r="H17" s="21"/>
      <c r="I17" s="21"/>
      <c r="J17" s="21"/>
      <c r="K17" s="21"/>
      <c r="L17" s="21"/>
      <c r="M17" s="21"/>
      <c r="N17" s="44">
        <f t="shared" si="15"/>
        <v>71531578</v>
      </c>
      <c r="O17" s="21">
        <v>21343</v>
      </c>
      <c r="P17" s="21">
        <v>21343</v>
      </c>
      <c r="Q17" s="22"/>
      <c r="R17" s="21"/>
      <c r="S17" s="21"/>
      <c r="T17" s="21"/>
      <c r="U17" s="21">
        <v>11484800</v>
      </c>
      <c r="V17" s="23"/>
      <c r="W17" s="21">
        <v>11484800</v>
      </c>
      <c r="X17" s="21"/>
      <c r="Y17" s="21"/>
      <c r="Z17" s="21"/>
      <c r="AA17" s="21"/>
      <c r="AB17" s="21"/>
      <c r="AC17" s="21">
        <f t="shared" si="3"/>
        <v>11484800</v>
      </c>
      <c r="AD17" s="24">
        <v>218156</v>
      </c>
      <c r="AE17" s="24">
        <v>218156</v>
      </c>
      <c r="AF17" s="21"/>
      <c r="AG17" s="21"/>
      <c r="AH17" s="21"/>
      <c r="AI17" s="21"/>
      <c r="AJ17" s="21">
        <f t="shared" si="4"/>
        <v>0</v>
      </c>
      <c r="AK17" s="21"/>
      <c r="AL17" s="21"/>
      <c r="AM17" s="21"/>
      <c r="AN17" s="21">
        <f t="shared" si="5"/>
        <v>0</v>
      </c>
      <c r="AO17" s="21">
        <v>2201400</v>
      </c>
      <c r="AP17" s="21">
        <v>9283400</v>
      </c>
      <c r="AQ17" s="21"/>
      <c r="AR17" s="21"/>
      <c r="AS17" s="21"/>
      <c r="AT17" s="21">
        <f t="shared" si="6"/>
        <v>11484800</v>
      </c>
      <c r="AU17" s="21">
        <v>55903578</v>
      </c>
      <c r="AV17" s="21">
        <v>4143200</v>
      </c>
      <c r="AW17" s="21"/>
      <c r="AX17" s="23">
        <f t="shared" si="7"/>
        <v>60046778</v>
      </c>
      <c r="AY17" s="25">
        <f t="shared" si="8"/>
        <v>0</v>
      </c>
      <c r="AZ17" s="25">
        <f t="shared" si="9"/>
        <v>0</v>
      </c>
      <c r="BA17" s="25">
        <f t="shared" si="10"/>
        <v>0</v>
      </c>
      <c r="BB17" s="25">
        <f t="shared" si="11"/>
        <v>60046778</v>
      </c>
      <c r="BC17" s="25">
        <f t="shared" si="12"/>
        <v>0</v>
      </c>
      <c r="BD17" s="25">
        <f t="shared" si="18"/>
        <v>0</v>
      </c>
      <c r="BE17" s="25">
        <f t="shared" si="17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32">
        <v>10</v>
      </c>
      <c r="B18" s="33" t="s">
        <v>66</v>
      </c>
      <c r="C18" s="33"/>
      <c r="D18" s="35">
        <f>1021223+63055000</f>
        <v>64076223</v>
      </c>
      <c r="E18" s="35">
        <v>9372000</v>
      </c>
      <c r="F18" s="35">
        <v>0</v>
      </c>
      <c r="G18" s="37">
        <f t="shared" si="0"/>
        <v>73448223</v>
      </c>
      <c r="H18" s="35">
        <v>0</v>
      </c>
      <c r="I18" s="35"/>
      <c r="J18" s="35"/>
      <c r="K18" s="35"/>
      <c r="L18" s="35"/>
      <c r="M18" s="35"/>
      <c r="N18" s="35">
        <f t="shared" si="15"/>
        <v>73448223</v>
      </c>
      <c r="O18" s="35"/>
      <c r="P18" s="35"/>
      <c r="Q18" s="36"/>
      <c r="R18" s="35"/>
      <c r="S18" s="35"/>
      <c r="T18" s="35"/>
      <c r="U18" s="35">
        <f>W18+Y18+Z18+AB18</f>
        <v>9372000</v>
      </c>
      <c r="V18" s="37"/>
      <c r="W18" s="35">
        <v>9372000</v>
      </c>
      <c r="X18" s="35"/>
      <c r="Y18" s="35"/>
      <c r="Z18" s="35"/>
      <c r="AA18" s="35"/>
      <c r="AB18" s="35"/>
      <c r="AC18" s="35">
        <f t="shared" si="3"/>
        <v>9372000</v>
      </c>
      <c r="AD18" s="38"/>
      <c r="AE18" s="38"/>
      <c r="AF18" s="35"/>
      <c r="AG18" s="35"/>
      <c r="AH18" s="35"/>
      <c r="AI18" s="35"/>
      <c r="AJ18" s="35">
        <f t="shared" si="4"/>
        <v>0</v>
      </c>
      <c r="AK18" s="35"/>
      <c r="AL18" s="35"/>
      <c r="AM18" s="35"/>
      <c r="AN18" s="35">
        <f t="shared" si="5"/>
        <v>0</v>
      </c>
      <c r="AO18" s="35">
        <v>6073000</v>
      </c>
      <c r="AP18" s="35">
        <v>3299000</v>
      </c>
      <c r="AQ18" s="35"/>
      <c r="AR18" s="35"/>
      <c r="AS18" s="35"/>
      <c r="AT18" s="35">
        <f t="shared" si="6"/>
        <v>9372000</v>
      </c>
      <c r="AU18" s="35">
        <f>N18-9372000</f>
        <v>64076223</v>
      </c>
      <c r="AV18" s="35">
        <v>0</v>
      </c>
      <c r="AW18" s="35"/>
      <c r="AX18" s="37">
        <f t="shared" si="7"/>
        <v>64076223</v>
      </c>
      <c r="AY18" s="39">
        <f t="shared" si="8"/>
        <v>0</v>
      </c>
      <c r="AZ18" s="39">
        <f t="shared" si="9"/>
        <v>0</v>
      </c>
      <c r="BA18" s="39">
        <f t="shared" si="10"/>
        <v>0</v>
      </c>
      <c r="BB18" s="39">
        <f t="shared" si="11"/>
        <v>64076223</v>
      </c>
      <c r="BC18" s="39">
        <f t="shared" si="12"/>
        <v>0</v>
      </c>
      <c r="BD18" s="39">
        <f t="shared" si="18"/>
        <v>0</v>
      </c>
      <c r="BE18" s="39">
        <f t="shared" si="17"/>
        <v>0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>
      <c r="A19" s="41">
        <v>11</v>
      </c>
      <c r="B19" s="42" t="s">
        <v>67</v>
      </c>
      <c r="C19" s="42"/>
      <c r="D19" s="44">
        <v>238435000</v>
      </c>
      <c r="E19" s="44">
        <f>JAN!AV19</f>
        <v>12509884</v>
      </c>
      <c r="F19" s="44">
        <v>0</v>
      </c>
      <c r="G19" s="46">
        <f t="shared" si="0"/>
        <v>250944884</v>
      </c>
      <c r="H19" s="44"/>
      <c r="I19" s="44"/>
      <c r="J19" s="44"/>
      <c r="K19" s="44"/>
      <c r="L19" s="44"/>
      <c r="M19" s="44"/>
      <c r="N19" s="44">
        <f t="shared" si="15"/>
        <v>250944884</v>
      </c>
      <c r="O19" s="44">
        <v>79971</v>
      </c>
      <c r="P19" s="44">
        <f>O19</f>
        <v>79971</v>
      </c>
      <c r="Q19" s="45"/>
      <c r="R19" s="44"/>
      <c r="S19" s="44"/>
      <c r="T19" s="44"/>
      <c r="U19" s="44">
        <v>54694627</v>
      </c>
      <c r="V19" s="46"/>
      <c r="W19" s="44">
        <v>28345228</v>
      </c>
      <c r="X19" s="44"/>
      <c r="Y19" s="44"/>
      <c r="Z19" s="44">
        <v>26349399</v>
      </c>
      <c r="AA19" s="44"/>
      <c r="AB19" s="44"/>
      <c r="AC19" s="44">
        <f t="shared" si="3"/>
        <v>54694627</v>
      </c>
      <c r="AD19" s="47">
        <v>4144235</v>
      </c>
      <c r="AE19" s="47">
        <f>AD19</f>
        <v>4144235</v>
      </c>
      <c r="AF19" s="44"/>
      <c r="AG19" s="44">
        <v>12699399</v>
      </c>
      <c r="AH19" s="44"/>
      <c r="AI19" s="44"/>
      <c r="AJ19" s="44">
        <f t="shared" si="4"/>
        <v>12699399</v>
      </c>
      <c r="AK19" s="44">
        <v>13650000</v>
      </c>
      <c r="AL19" s="44"/>
      <c r="AM19" s="44"/>
      <c r="AN19" s="44">
        <f t="shared" si="5"/>
        <v>26349399</v>
      </c>
      <c r="AO19" s="44">
        <v>13853228</v>
      </c>
      <c r="AP19" s="44">
        <v>14367000</v>
      </c>
      <c r="AQ19" s="44">
        <v>125000</v>
      </c>
      <c r="AR19" s="44"/>
      <c r="AS19" s="44"/>
      <c r="AT19" s="44">
        <f t="shared" si="6"/>
        <v>28345228</v>
      </c>
      <c r="AU19" s="44">
        <v>178435000</v>
      </c>
      <c r="AV19" s="44">
        <v>17815257</v>
      </c>
      <c r="AW19" s="44"/>
      <c r="AX19" s="46">
        <f t="shared" si="7"/>
        <v>196250257</v>
      </c>
      <c r="AY19" s="48">
        <f t="shared" si="8"/>
        <v>0</v>
      </c>
      <c r="AZ19" s="48">
        <f t="shared" si="9"/>
        <v>0</v>
      </c>
      <c r="BA19" s="48">
        <f t="shared" si="10"/>
        <v>0</v>
      </c>
      <c r="BB19" s="48">
        <f t="shared" si="11"/>
        <v>196250257</v>
      </c>
      <c r="BC19" s="48">
        <f t="shared" si="12"/>
        <v>0</v>
      </c>
      <c r="BD19" s="48">
        <f t="shared" si="18"/>
        <v>0</v>
      </c>
      <c r="BE19" s="48">
        <f t="shared" si="17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1">
        <v>73392279</v>
      </c>
      <c r="E20" s="21">
        <v>17671520</v>
      </c>
      <c r="F20" s="21">
        <v>0</v>
      </c>
      <c r="G20" s="23">
        <f t="shared" si="0"/>
        <v>91063799</v>
      </c>
      <c r="H20" s="21"/>
      <c r="I20" s="21"/>
      <c r="J20" s="21"/>
      <c r="K20" s="21"/>
      <c r="L20" s="21"/>
      <c r="M20" s="21"/>
      <c r="N20" s="44">
        <f t="shared" si="15"/>
        <v>91063799</v>
      </c>
      <c r="O20" s="21">
        <v>28020</v>
      </c>
      <c r="P20" s="21">
        <v>28020</v>
      </c>
      <c r="Q20" s="22"/>
      <c r="R20" s="21"/>
      <c r="S20" s="21"/>
      <c r="T20" s="21"/>
      <c r="U20" s="21">
        <v>17671520</v>
      </c>
      <c r="V20" s="23"/>
      <c r="W20" s="21">
        <v>17671520</v>
      </c>
      <c r="X20" s="21"/>
      <c r="Y20" s="21"/>
      <c r="Z20" s="21"/>
      <c r="AA20" s="21"/>
      <c r="AB20" s="21"/>
      <c r="AC20" s="21">
        <f t="shared" si="3"/>
        <v>17671520</v>
      </c>
      <c r="AD20" s="24"/>
      <c r="AE20" s="24"/>
      <c r="AF20" s="21"/>
      <c r="AG20" s="21"/>
      <c r="AH20" s="21"/>
      <c r="AI20" s="21"/>
      <c r="AJ20" s="21">
        <f t="shared" si="4"/>
        <v>0</v>
      </c>
      <c r="AK20" s="21"/>
      <c r="AL20" s="21"/>
      <c r="AM20" s="21"/>
      <c r="AN20" s="21">
        <f t="shared" si="5"/>
        <v>0</v>
      </c>
      <c r="AO20" s="21">
        <v>6296520</v>
      </c>
      <c r="AP20" s="21">
        <v>10625000</v>
      </c>
      <c r="AQ20" s="21">
        <v>750000</v>
      </c>
      <c r="AR20" s="21">
        <v>0</v>
      </c>
      <c r="AS20" s="21"/>
      <c r="AT20" s="21">
        <f t="shared" si="6"/>
        <v>17671520</v>
      </c>
      <c r="AU20" s="21">
        <v>73392279</v>
      </c>
      <c r="AV20" s="21">
        <v>0</v>
      </c>
      <c r="AW20" s="21">
        <v>0</v>
      </c>
      <c r="AX20" s="23">
        <f t="shared" si="7"/>
        <v>73392279</v>
      </c>
      <c r="AY20" s="25">
        <f t="shared" si="8"/>
        <v>0</v>
      </c>
      <c r="AZ20" s="25">
        <v>0</v>
      </c>
      <c r="BA20" s="25">
        <v>0</v>
      </c>
      <c r="BB20" s="25">
        <f t="shared" si="11"/>
        <v>73392279</v>
      </c>
      <c r="BC20" s="25">
        <f t="shared" si="12"/>
        <v>0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1">
        <v>167140000</v>
      </c>
      <c r="E21" s="21">
        <v>23280000</v>
      </c>
      <c r="F21" s="21">
        <v>0</v>
      </c>
      <c r="G21" s="23">
        <f t="shared" si="0"/>
        <v>190420000</v>
      </c>
      <c r="H21" s="21"/>
      <c r="I21" s="21"/>
      <c r="J21" s="21"/>
      <c r="K21" s="21"/>
      <c r="L21" s="21"/>
      <c r="M21" s="21"/>
      <c r="N21" s="44">
        <f t="shared" si="15"/>
        <v>190420000</v>
      </c>
      <c r="O21" s="21">
        <v>63811</v>
      </c>
      <c r="P21" s="21">
        <v>63811</v>
      </c>
      <c r="Q21" s="22"/>
      <c r="R21" s="21"/>
      <c r="S21" s="21"/>
      <c r="T21" s="21"/>
      <c r="U21" s="21">
        <v>22920000</v>
      </c>
      <c r="V21" s="23"/>
      <c r="W21" s="21">
        <v>18120000</v>
      </c>
      <c r="X21" s="21"/>
      <c r="Y21" s="21"/>
      <c r="Z21" s="21">
        <v>4800000</v>
      </c>
      <c r="AA21" s="21"/>
      <c r="AB21" s="21"/>
      <c r="AC21" s="21">
        <f t="shared" si="3"/>
        <v>22920000</v>
      </c>
      <c r="AD21" s="24">
        <v>1334038</v>
      </c>
      <c r="AE21" s="24">
        <v>1334038</v>
      </c>
      <c r="AF21" s="21"/>
      <c r="AG21" s="21"/>
      <c r="AH21" s="21"/>
      <c r="AI21" s="21"/>
      <c r="AJ21" s="21">
        <f t="shared" si="4"/>
        <v>0</v>
      </c>
      <c r="AK21" s="21">
        <v>4800000</v>
      </c>
      <c r="AL21" s="21"/>
      <c r="AM21" s="21"/>
      <c r="AN21" s="21">
        <f t="shared" si="5"/>
        <v>4800000</v>
      </c>
      <c r="AO21" s="21">
        <v>5400000</v>
      </c>
      <c r="AP21" s="21">
        <v>12720000</v>
      </c>
      <c r="AQ21" s="21"/>
      <c r="AR21" s="21"/>
      <c r="AS21" s="21"/>
      <c r="AT21" s="21">
        <f t="shared" si="6"/>
        <v>18120000</v>
      </c>
      <c r="AU21" s="21">
        <v>167140000</v>
      </c>
      <c r="AV21" s="21">
        <v>360000</v>
      </c>
      <c r="AW21" s="21"/>
      <c r="AX21" s="23">
        <f t="shared" si="7"/>
        <v>167500000</v>
      </c>
      <c r="AY21" s="25">
        <f t="shared" si="8"/>
        <v>0</v>
      </c>
      <c r="AZ21" s="25">
        <f>W21+Y21-AT21</f>
        <v>0</v>
      </c>
      <c r="BA21" s="25">
        <f>Z21+AB21-AN21</f>
        <v>0</v>
      </c>
      <c r="BB21" s="25">
        <f t="shared" si="11"/>
        <v>167500000</v>
      </c>
      <c r="BC21" s="25">
        <f t="shared" si="12"/>
        <v>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18">
        <v>14</v>
      </c>
      <c r="B22" s="19" t="s">
        <v>70</v>
      </c>
      <c r="C22" s="19"/>
      <c r="D22" s="21">
        <v>15900000</v>
      </c>
      <c r="E22" s="21">
        <v>14400000</v>
      </c>
      <c r="F22" s="21">
        <v>0</v>
      </c>
      <c r="G22" s="23">
        <f t="shared" si="0"/>
        <v>30300000</v>
      </c>
      <c r="H22" s="21"/>
      <c r="I22" s="21"/>
      <c r="J22" s="21"/>
      <c r="K22" s="21"/>
      <c r="L22" s="21"/>
      <c r="M22" s="21"/>
      <c r="N22" s="44">
        <f t="shared" si="15"/>
        <v>30300000</v>
      </c>
      <c r="O22" s="21">
        <v>6070</v>
      </c>
      <c r="P22" s="21">
        <v>6070</v>
      </c>
      <c r="Q22" s="22"/>
      <c r="R22" s="21"/>
      <c r="S22" s="21"/>
      <c r="T22" s="21"/>
      <c r="U22" s="21">
        <v>13467000</v>
      </c>
      <c r="V22" s="23"/>
      <c r="W22" s="21">
        <v>13467000</v>
      </c>
      <c r="X22" s="21"/>
      <c r="Y22" s="21"/>
      <c r="Z22" s="21"/>
      <c r="AA22" s="21"/>
      <c r="AB22" s="21"/>
      <c r="AC22" s="21">
        <f t="shared" si="3"/>
        <v>13467000</v>
      </c>
      <c r="AD22" s="24">
        <v>366765</v>
      </c>
      <c r="AE22" s="24">
        <v>366765</v>
      </c>
      <c r="AF22" s="21"/>
      <c r="AG22" s="21"/>
      <c r="AH22" s="21"/>
      <c r="AI22" s="21"/>
      <c r="AJ22" s="21">
        <v>0</v>
      </c>
      <c r="AK22" s="21"/>
      <c r="AL22" s="21"/>
      <c r="AM22" s="21"/>
      <c r="AN22" s="21">
        <f t="shared" si="5"/>
        <v>0</v>
      </c>
      <c r="AO22" s="21">
        <v>9867000</v>
      </c>
      <c r="AP22" s="21">
        <v>3600000</v>
      </c>
      <c r="AQ22" s="21"/>
      <c r="AR22" s="21"/>
      <c r="AS22" s="21"/>
      <c r="AT22" s="21">
        <f t="shared" si="6"/>
        <v>13467000</v>
      </c>
      <c r="AU22" s="21">
        <v>15900000</v>
      </c>
      <c r="AV22" s="21">
        <v>933000</v>
      </c>
      <c r="AW22" s="21"/>
      <c r="AX22" s="23">
        <f t="shared" si="7"/>
        <v>16833000</v>
      </c>
      <c r="AY22" s="25">
        <f t="shared" si="8"/>
        <v>0</v>
      </c>
      <c r="AZ22" s="25">
        <v>0</v>
      </c>
      <c r="BA22" s="25">
        <v>0</v>
      </c>
      <c r="BB22" s="25">
        <f t="shared" si="11"/>
        <v>16833000</v>
      </c>
      <c r="BC22" s="25">
        <f t="shared" si="12"/>
        <v>0</v>
      </c>
      <c r="BD22" s="25">
        <v>0</v>
      </c>
      <c r="BE22" s="25">
        <v>0</v>
      </c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</row>
    <row r="23" spans="1:76" ht="15.75" customHeight="1">
      <c r="A23" s="18">
        <v>15</v>
      </c>
      <c r="B23" s="19" t="s">
        <v>71</v>
      </c>
      <c r="C23" s="19"/>
      <c r="D23" s="21">
        <v>15712</v>
      </c>
      <c r="E23" s="21">
        <v>0</v>
      </c>
      <c r="F23" s="21">
        <v>0</v>
      </c>
      <c r="G23" s="23">
        <f t="shared" si="0"/>
        <v>15712</v>
      </c>
      <c r="H23" s="21">
        <v>27120000</v>
      </c>
      <c r="I23" s="21"/>
      <c r="J23" s="21"/>
      <c r="K23" s="21"/>
      <c r="L23" s="21"/>
      <c r="M23" s="21"/>
      <c r="N23" s="44">
        <f>G23+H23</f>
        <v>27135712</v>
      </c>
      <c r="O23" s="21">
        <v>7147</v>
      </c>
      <c r="P23" s="21">
        <v>7147</v>
      </c>
      <c r="Q23" s="22"/>
      <c r="R23" s="21"/>
      <c r="S23" s="21"/>
      <c r="T23" s="21"/>
      <c r="U23" s="21">
        <f t="shared" ref="U23:U24" si="19">W23+Y23+Z23+AB23</f>
        <v>0</v>
      </c>
      <c r="V23" s="23">
        <v>0</v>
      </c>
      <c r="W23" s="21">
        <v>0</v>
      </c>
      <c r="X23" s="21"/>
      <c r="Y23" s="21"/>
      <c r="Z23" s="21">
        <v>0</v>
      </c>
      <c r="AA23" s="21"/>
      <c r="AB23" s="21"/>
      <c r="AC23" s="21">
        <f t="shared" si="3"/>
        <v>0</v>
      </c>
      <c r="AD23" s="24"/>
      <c r="AE23" s="24"/>
      <c r="AF23" s="21"/>
      <c r="AG23" s="21"/>
      <c r="AH23" s="21"/>
      <c r="AI23" s="21"/>
      <c r="AJ23" s="21">
        <f t="shared" ref="AJ23:AJ25" si="20">SUM(AF23:AI23)</f>
        <v>0</v>
      </c>
      <c r="AK23" s="21"/>
      <c r="AL23" s="21"/>
      <c r="AM23" s="21"/>
      <c r="AN23" s="21">
        <f t="shared" si="5"/>
        <v>0</v>
      </c>
      <c r="AO23" s="21">
        <v>0</v>
      </c>
      <c r="AP23" s="21">
        <v>0</v>
      </c>
      <c r="AQ23" s="21">
        <v>0</v>
      </c>
      <c r="AR23" s="21">
        <v>0</v>
      </c>
      <c r="AS23" s="21"/>
      <c r="AT23" s="21">
        <f t="shared" si="6"/>
        <v>0</v>
      </c>
      <c r="AU23" s="21">
        <f>JAN!AX23</f>
        <v>15712</v>
      </c>
      <c r="AV23" s="21">
        <v>27120000</v>
      </c>
      <c r="AW23" s="21"/>
      <c r="AX23" s="23">
        <f t="shared" si="7"/>
        <v>27135712</v>
      </c>
      <c r="AY23" s="25">
        <f t="shared" si="8"/>
        <v>0</v>
      </c>
      <c r="AZ23" s="25">
        <f t="shared" ref="AZ23:AZ25" si="21">W23+Y23-AT23</f>
        <v>0</v>
      </c>
      <c r="BA23" s="25">
        <f t="shared" ref="BA23:BA25" si="22">Z23+AB23-AN23</f>
        <v>0</v>
      </c>
      <c r="BB23" s="25">
        <f t="shared" si="11"/>
        <v>27135712</v>
      </c>
      <c r="BC23" s="25">
        <f t="shared" si="12"/>
        <v>0</v>
      </c>
      <c r="BD23" s="25">
        <f t="shared" ref="BD23:BD25" si="23">AD23-AE23</f>
        <v>0</v>
      </c>
      <c r="BE23" s="25">
        <f t="shared" ref="BE23:BE25" si="24">AW23-BD23</f>
        <v>0</v>
      </c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</row>
    <row r="24" spans="1:76" ht="15.75" customHeight="1">
      <c r="A24" s="18">
        <v>16</v>
      </c>
      <c r="B24" s="19" t="s">
        <v>72</v>
      </c>
      <c r="C24" s="19"/>
      <c r="D24" s="44">
        <v>29739</v>
      </c>
      <c r="E24" s="44">
        <v>46330000</v>
      </c>
      <c r="F24" s="44">
        <v>0</v>
      </c>
      <c r="G24" s="46">
        <f t="shared" si="0"/>
        <v>46359739</v>
      </c>
      <c r="H24" s="21"/>
      <c r="I24" s="21"/>
      <c r="J24" s="21"/>
      <c r="K24" s="21"/>
      <c r="L24" s="21"/>
      <c r="M24" s="21"/>
      <c r="N24" s="44">
        <f t="shared" ref="N24:N26" si="25">G24</f>
        <v>46359739</v>
      </c>
      <c r="O24" s="21">
        <v>11</v>
      </c>
      <c r="P24" s="21">
        <v>11</v>
      </c>
      <c r="Q24" s="22"/>
      <c r="R24" s="21"/>
      <c r="S24" s="21"/>
      <c r="T24" s="21"/>
      <c r="U24" s="21">
        <f t="shared" si="19"/>
        <v>0</v>
      </c>
      <c r="V24" s="23"/>
      <c r="W24" s="21"/>
      <c r="X24" s="21"/>
      <c r="Y24" s="21"/>
      <c r="Z24" s="21"/>
      <c r="AA24" s="21"/>
      <c r="AB24" s="21"/>
      <c r="AC24" s="21">
        <f>SUM(W24:AB24)</f>
        <v>0</v>
      </c>
      <c r="AD24" s="24"/>
      <c r="AE24" s="24"/>
      <c r="AF24" s="21"/>
      <c r="AG24" s="21"/>
      <c r="AH24" s="21"/>
      <c r="AI24" s="21"/>
      <c r="AJ24" s="21">
        <f t="shared" si="20"/>
        <v>0</v>
      </c>
      <c r="AK24" s="21"/>
      <c r="AL24" s="21"/>
      <c r="AM24" s="21"/>
      <c r="AN24" s="21">
        <f t="shared" si="5"/>
        <v>0</v>
      </c>
      <c r="AO24" s="21"/>
      <c r="AP24" s="21"/>
      <c r="AQ24" s="21"/>
      <c r="AR24" s="21"/>
      <c r="AS24" s="21"/>
      <c r="AT24" s="21">
        <f t="shared" si="6"/>
        <v>0</v>
      </c>
      <c r="AU24" s="21">
        <v>29739</v>
      </c>
      <c r="AV24" s="21">
        <v>46330000</v>
      </c>
      <c r="AW24" s="21"/>
      <c r="AX24" s="23">
        <f t="shared" si="7"/>
        <v>46359739</v>
      </c>
      <c r="AY24" s="25">
        <f t="shared" si="8"/>
        <v>0</v>
      </c>
      <c r="AZ24" s="25">
        <f t="shared" si="21"/>
        <v>0</v>
      </c>
      <c r="BA24" s="25">
        <f t="shared" si="22"/>
        <v>0</v>
      </c>
      <c r="BB24" s="25">
        <f t="shared" si="11"/>
        <v>46359739</v>
      </c>
      <c r="BC24" s="25">
        <f t="shared" si="12"/>
        <v>0</v>
      </c>
      <c r="BD24" s="25">
        <f t="shared" si="23"/>
        <v>0</v>
      </c>
      <c r="BE24" s="25">
        <f t="shared" si="24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</row>
    <row r="25" spans="1:76" ht="15.75" customHeight="1">
      <c r="A25" s="18">
        <v>17</v>
      </c>
      <c r="B25" s="19" t="s">
        <v>73</v>
      </c>
      <c r="C25" s="19"/>
      <c r="D25" s="21">
        <v>0</v>
      </c>
      <c r="E25" s="21">
        <v>34388300</v>
      </c>
      <c r="F25" s="21">
        <v>0</v>
      </c>
      <c r="G25" s="23">
        <f t="shared" si="0"/>
        <v>34388300</v>
      </c>
      <c r="H25" s="21"/>
      <c r="I25" s="21"/>
      <c r="J25" s="21"/>
      <c r="K25" s="21"/>
      <c r="L25" s="21"/>
      <c r="M25" s="21"/>
      <c r="N25" s="44">
        <f t="shared" si="25"/>
        <v>34388300</v>
      </c>
      <c r="O25" s="21"/>
      <c r="P25" s="21"/>
      <c r="Q25" s="22"/>
      <c r="R25" s="21"/>
      <c r="S25" s="21"/>
      <c r="T25" s="21"/>
      <c r="U25" s="21">
        <v>2917229</v>
      </c>
      <c r="V25" s="23"/>
      <c r="W25" s="21">
        <v>2917229</v>
      </c>
      <c r="X25" s="21"/>
      <c r="Y25" s="21"/>
      <c r="Z25" s="21"/>
      <c r="AA25" s="21"/>
      <c r="AB25" s="21"/>
      <c r="AC25" s="21">
        <f>SUM(V25:AB25)</f>
        <v>2917229</v>
      </c>
      <c r="AD25" s="24">
        <v>225504</v>
      </c>
      <c r="AE25" s="24">
        <v>225504</v>
      </c>
      <c r="AF25" s="21"/>
      <c r="AG25" s="21"/>
      <c r="AH25" s="21"/>
      <c r="AI25" s="21"/>
      <c r="AJ25" s="21">
        <f t="shared" si="20"/>
        <v>0</v>
      </c>
      <c r="AK25" s="21"/>
      <c r="AL25" s="21"/>
      <c r="AM25" s="21"/>
      <c r="AN25" s="21">
        <f t="shared" si="5"/>
        <v>0</v>
      </c>
      <c r="AO25" s="21">
        <v>2275529</v>
      </c>
      <c r="AP25" s="21">
        <v>641700</v>
      </c>
      <c r="AQ25" s="21"/>
      <c r="AR25" s="21"/>
      <c r="AS25" s="21"/>
      <c r="AT25" s="21">
        <f t="shared" si="6"/>
        <v>2917229</v>
      </c>
      <c r="AU25" s="21"/>
      <c r="AV25" s="21">
        <v>31471071</v>
      </c>
      <c r="AW25" s="21"/>
      <c r="AX25" s="23">
        <f t="shared" si="7"/>
        <v>31471071</v>
      </c>
      <c r="AY25" s="25">
        <f t="shared" si="8"/>
        <v>0</v>
      </c>
      <c r="AZ25" s="25">
        <f t="shared" si="21"/>
        <v>0</v>
      </c>
      <c r="BA25" s="25">
        <f t="shared" si="22"/>
        <v>0</v>
      </c>
      <c r="BB25" s="25">
        <f>N25+O25-P25-U25-T25+AD25-AE25-S25</f>
        <v>31471071</v>
      </c>
      <c r="BC25" s="25">
        <f t="shared" si="12"/>
        <v>0</v>
      </c>
      <c r="BD25" s="25">
        <f t="shared" si="23"/>
        <v>0</v>
      </c>
      <c r="BE25" s="25">
        <f t="shared" si="24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M26" si="26">SUM(C9:C25)</f>
        <v>0</v>
      </c>
      <c r="D26" s="51">
        <f t="shared" si="26"/>
        <v>911454385</v>
      </c>
      <c r="E26" s="51">
        <f t="shared" si="26"/>
        <v>254636514</v>
      </c>
      <c r="F26" s="51">
        <f t="shared" si="26"/>
        <v>0</v>
      </c>
      <c r="G26" s="52">
        <f t="shared" si="26"/>
        <v>1166090899</v>
      </c>
      <c r="H26" s="52">
        <f t="shared" si="26"/>
        <v>256510000</v>
      </c>
      <c r="I26" s="52">
        <f t="shared" si="26"/>
        <v>0</v>
      </c>
      <c r="J26" s="52">
        <f t="shared" si="26"/>
        <v>0</v>
      </c>
      <c r="K26" s="52">
        <f t="shared" si="26"/>
        <v>0</v>
      </c>
      <c r="L26" s="52">
        <f t="shared" si="26"/>
        <v>0</v>
      </c>
      <c r="M26" s="52">
        <f t="shared" si="26"/>
        <v>0</v>
      </c>
      <c r="N26" s="44">
        <f t="shared" si="25"/>
        <v>1166090899</v>
      </c>
      <c r="O26" s="52">
        <f t="shared" ref="O26:S26" si="27">SUM(O9:O25)</f>
        <v>326279</v>
      </c>
      <c r="P26" s="52">
        <f t="shared" si="27"/>
        <v>326279</v>
      </c>
      <c r="Q26" s="52">
        <f t="shared" si="27"/>
        <v>0</v>
      </c>
      <c r="R26" s="52">
        <f t="shared" si="27"/>
        <v>0</v>
      </c>
      <c r="S26" s="52">
        <f t="shared" si="27"/>
        <v>0</v>
      </c>
      <c r="T26" s="52"/>
      <c r="U26" s="52">
        <f t="shared" ref="U26:BE26" si="28">SUM(U9:U25)</f>
        <v>315894376</v>
      </c>
      <c r="V26" s="52">
        <f t="shared" si="28"/>
        <v>0</v>
      </c>
      <c r="W26" s="52">
        <f t="shared" si="28"/>
        <v>209033977</v>
      </c>
      <c r="X26" s="52">
        <f t="shared" si="28"/>
        <v>0</v>
      </c>
      <c r="Y26" s="52">
        <f t="shared" si="28"/>
        <v>0</v>
      </c>
      <c r="Z26" s="52">
        <f t="shared" si="28"/>
        <v>106860399</v>
      </c>
      <c r="AA26" s="52">
        <f t="shared" si="28"/>
        <v>0</v>
      </c>
      <c r="AB26" s="52">
        <f t="shared" si="28"/>
        <v>0</v>
      </c>
      <c r="AC26" s="52">
        <f t="shared" si="28"/>
        <v>315894376</v>
      </c>
      <c r="AD26" s="52">
        <f t="shared" si="28"/>
        <v>14731247</v>
      </c>
      <c r="AE26" s="52">
        <f t="shared" si="28"/>
        <v>14731247</v>
      </c>
      <c r="AF26" s="52">
        <f t="shared" si="28"/>
        <v>0</v>
      </c>
      <c r="AG26" s="52">
        <f t="shared" si="28"/>
        <v>40910399</v>
      </c>
      <c r="AH26" s="52">
        <f t="shared" si="28"/>
        <v>0</v>
      </c>
      <c r="AI26" s="52">
        <f t="shared" si="28"/>
        <v>0</v>
      </c>
      <c r="AJ26" s="52">
        <f t="shared" si="28"/>
        <v>40910399</v>
      </c>
      <c r="AK26" s="52">
        <f t="shared" si="28"/>
        <v>65950000</v>
      </c>
      <c r="AL26" s="52">
        <f t="shared" si="28"/>
        <v>0</v>
      </c>
      <c r="AM26" s="52">
        <f t="shared" si="28"/>
        <v>0</v>
      </c>
      <c r="AN26" s="52">
        <f t="shared" si="28"/>
        <v>106860399</v>
      </c>
      <c r="AO26" s="52">
        <f t="shared" si="28"/>
        <v>77298527</v>
      </c>
      <c r="AP26" s="52">
        <f t="shared" si="28"/>
        <v>130560450</v>
      </c>
      <c r="AQ26" s="52">
        <f t="shared" si="28"/>
        <v>1175000</v>
      </c>
      <c r="AR26" s="52">
        <f t="shared" si="28"/>
        <v>0</v>
      </c>
      <c r="AS26" s="52">
        <f t="shared" si="28"/>
        <v>0</v>
      </c>
      <c r="AT26" s="52">
        <f t="shared" si="28"/>
        <v>209033977</v>
      </c>
      <c r="AU26" s="52">
        <f t="shared" si="28"/>
        <v>843198385</v>
      </c>
      <c r="AV26" s="52">
        <f t="shared" si="28"/>
        <v>207573138</v>
      </c>
      <c r="AW26" s="52">
        <f t="shared" si="28"/>
        <v>0</v>
      </c>
      <c r="AX26" s="52">
        <f t="shared" si="28"/>
        <v>1050771523</v>
      </c>
      <c r="AY26" s="52">
        <f t="shared" si="28"/>
        <v>0</v>
      </c>
      <c r="AZ26" s="52">
        <f t="shared" si="28"/>
        <v>0</v>
      </c>
      <c r="BA26" s="52">
        <f t="shared" si="28"/>
        <v>0</v>
      </c>
      <c r="BB26" s="52">
        <f t="shared" si="28"/>
        <v>1050771523</v>
      </c>
      <c r="BC26" s="52">
        <f t="shared" si="28"/>
        <v>0</v>
      </c>
      <c r="BD26" s="52">
        <f t="shared" si="28"/>
        <v>0</v>
      </c>
      <c r="BE26" s="52">
        <f t="shared" si="28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209033977</v>
      </c>
      <c r="X27" s="2"/>
      <c r="Y27" s="2"/>
      <c r="Z27" s="6">
        <f>AN26</f>
        <v>106860399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/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/>
      <c r="AP30" s="56"/>
      <c r="AQ30" s="56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/>
      <c r="AP31" s="54"/>
      <c r="AQ31" s="54"/>
      <c r="AR31" s="54"/>
      <c r="AS31" s="54"/>
      <c r="AT31" s="54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/>
      <c r="AP32" s="125"/>
      <c r="AQ32" s="60"/>
      <c r="AR32" s="60"/>
      <c r="AS32" s="124"/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/>
      <c r="AP33" s="61"/>
      <c r="AQ33" s="61"/>
      <c r="AR33" s="61"/>
      <c r="AS33" s="61"/>
      <c r="AT33" s="61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10</v>
      </c>
      <c r="R35" s="2" t="s">
        <v>75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2.5</v>
      </c>
      <c r="R36" s="2" t="s">
        <v>76</v>
      </c>
      <c r="S36" s="2"/>
      <c r="T36" s="2"/>
      <c r="U36" s="2"/>
      <c r="V36" s="2"/>
      <c r="W36" s="54">
        <f>W23-W34</f>
        <v>0</v>
      </c>
      <c r="X36" s="2"/>
      <c r="Y36" s="54"/>
      <c r="Z36" s="2"/>
      <c r="AA36" s="2"/>
      <c r="AB36" s="54">
        <f>Y34-AB34</f>
        <v>0</v>
      </c>
      <c r="AC36" s="2"/>
      <c r="AD36" s="2"/>
      <c r="AE36" s="2"/>
      <c r="AF36" s="2"/>
      <c r="AG36" s="6">
        <f>AG23-AG34</f>
        <v>0</v>
      </c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3.5</v>
      </c>
      <c r="R37" s="2" t="s">
        <v>77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I8" activePane="bottomRight" state="frozen"/>
      <selection pane="topRight" activeCell="C1" sqref="C1"/>
      <selection pane="bottomLeft" activeCell="A8" sqref="A8"/>
      <selection pane="bottomRight" activeCell="P14" sqref="P14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82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>
        <v>11829206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25545000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-27515159</v>
      </c>
      <c r="AQ3" s="6">
        <f>AP3+AP23</f>
        <v>-23375159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11590015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1">
        <f>FEB!AU9</f>
        <v>21431019</v>
      </c>
      <c r="E9" s="21">
        <f>FEB!AV9</f>
        <v>20676600</v>
      </c>
      <c r="F9" s="21">
        <f>FEB!AW9</f>
        <v>0</v>
      </c>
      <c r="G9" s="20">
        <f t="shared" ref="G9:G25" si="0">SUM(D9:F9)</f>
        <v>42107619</v>
      </c>
      <c r="H9" s="21"/>
      <c r="I9" s="21"/>
      <c r="J9" s="21"/>
      <c r="K9" s="21"/>
      <c r="L9" s="21"/>
      <c r="M9" s="21"/>
      <c r="N9" s="21">
        <f t="shared" ref="N9:N20" si="1">SUM(G9:M9)</f>
        <v>42107619</v>
      </c>
      <c r="O9" s="21">
        <v>9364</v>
      </c>
      <c r="P9" s="21">
        <v>9364</v>
      </c>
      <c r="Q9" s="22"/>
      <c r="R9" s="21"/>
      <c r="S9" s="21"/>
      <c r="T9" s="21"/>
      <c r="U9" s="21">
        <v>6771150</v>
      </c>
      <c r="V9" s="23"/>
      <c r="W9" s="21">
        <v>6771150</v>
      </c>
      <c r="X9" s="21"/>
      <c r="Y9" s="21"/>
      <c r="Z9" s="21"/>
      <c r="AA9" s="21"/>
      <c r="AB9" s="21"/>
      <c r="AC9" s="21">
        <f t="shared" ref="AC9:AC23" si="2">SUM(V9:AB9)</f>
        <v>6771150</v>
      </c>
      <c r="AD9" s="24"/>
      <c r="AE9" s="24"/>
      <c r="AF9" s="21"/>
      <c r="AG9" s="21"/>
      <c r="AH9" s="21"/>
      <c r="AI9" s="21"/>
      <c r="AJ9" s="21">
        <f t="shared" ref="AJ9:AJ21" si="3">SUM(AF9:AI9)</f>
        <v>0</v>
      </c>
      <c r="AK9" s="21"/>
      <c r="AL9" s="21"/>
      <c r="AM9" s="21"/>
      <c r="AN9" s="21">
        <f t="shared" ref="AN9:AN17" si="4">AJ9+AK9</f>
        <v>0</v>
      </c>
      <c r="AO9" s="21">
        <v>705000</v>
      </c>
      <c r="AP9" s="21">
        <v>5766150</v>
      </c>
      <c r="AQ9" s="21">
        <v>300000</v>
      </c>
      <c r="AR9" s="21"/>
      <c r="AS9" s="21"/>
      <c r="AT9" s="21">
        <f t="shared" ref="AT9:AT25" si="5">SUM(AO9:AS9)</f>
        <v>6771150</v>
      </c>
      <c r="AU9" s="21">
        <v>21431019</v>
      </c>
      <c r="AV9" s="21">
        <v>13905450</v>
      </c>
      <c r="AW9" s="21"/>
      <c r="AX9" s="23">
        <f t="shared" ref="AX9:AX10" si="6">SUM(AU9:AW9)</f>
        <v>35336469</v>
      </c>
      <c r="AY9" s="25">
        <f t="shared" ref="AY9:AY22" si="7">U9-AC9</f>
        <v>0</v>
      </c>
      <c r="AZ9" s="25">
        <f t="shared" ref="AZ9:AZ19" si="8">W9+Y9-AT9</f>
        <v>0</v>
      </c>
      <c r="BA9" s="25">
        <f t="shared" ref="BA9:BA19" si="9">Z9+AB9-AN9</f>
        <v>0</v>
      </c>
      <c r="BB9" s="25">
        <f t="shared" ref="BB9:BB22" si="10">N9+O9-P9-U9+AD9-AE9-S9</f>
        <v>35336469</v>
      </c>
      <c r="BC9" s="25">
        <f t="shared" ref="BC9:BC25" si="11">AX9-BB9</f>
        <v>0</v>
      </c>
      <c r="BD9" s="25">
        <f t="shared" ref="BD9:BD10" si="12">AD9-AE9</f>
        <v>0</v>
      </c>
      <c r="BE9" s="25">
        <f t="shared" ref="BE9:BE10" si="13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1">
        <f>FEB!AU10</f>
        <v>35731176</v>
      </c>
      <c r="E10" s="21">
        <f>FEB!AV10</f>
        <v>18311300</v>
      </c>
      <c r="F10" s="21">
        <f>FEB!AW10</f>
        <v>0</v>
      </c>
      <c r="G10" s="20">
        <f t="shared" si="0"/>
        <v>54042476</v>
      </c>
      <c r="H10" s="21"/>
      <c r="I10" s="21"/>
      <c r="J10" s="21"/>
      <c r="K10" s="21"/>
      <c r="L10" s="21"/>
      <c r="M10" s="21"/>
      <c r="N10" s="21">
        <f t="shared" si="1"/>
        <v>54042476</v>
      </c>
      <c r="O10" s="21">
        <v>15612</v>
      </c>
      <c r="P10" s="21">
        <v>15612</v>
      </c>
      <c r="Q10" s="22"/>
      <c r="R10" s="21"/>
      <c r="S10" s="21"/>
      <c r="T10" s="21"/>
      <c r="U10" s="21">
        <v>10188600</v>
      </c>
      <c r="V10" s="23"/>
      <c r="W10" s="21">
        <v>10188600</v>
      </c>
      <c r="X10" s="21"/>
      <c r="Y10" s="21"/>
      <c r="Z10" s="21"/>
      <c r="AA10" s="21"/>
      <c r="AB10" s="21"/>
      <c r="AC10" s="21">
        <f t="shared" si="2"/>
        <v>10188600</v>
      </c>
      <c r="AD10" s="24">
        <v>303862</v>
      </c>
      <c r="AE10" s="24">
        <v>303862</v>
      </c>
      <c r="AF10" s="21"/>
      <c r="AG10" s="21"/>
      <c r="AH10" s="21"/>
      <c r="AI10" s="21"/>
      <c r="AJ10" s="21">
        <f t="shared" si="3"/>
        <v>0</v>
      </c>
      <c r="AK10" s="21"/>
      <c r="AL10" s="21"/>
      <c r="AM10" s="21"/>
      <c r="AN10" s="21">
        <f t="shared" si="4"/>
        <v>0</v>
      </c>
      <c r="AO10" s="21">
        <v>3451250</v>
      </c>
      <c r="AP10" s="21">
        <v>6737350</v>
      </c>
      <c r="AQ10" s="21"/>
      <c r="AR10" s="21"/>
      <c r="AS10" s="21"/>
      <c r="AT10" s="21">
        <f t="shared" si="5"/>
        <v>10188600</v>
      </c>
      <c r="AU10" s="21">
        <v>35731176</v>
      </c>
      <c r="AV10" s="21">
        <v>8122700</v>
      </c>
      <c r="AW10" s="21"/>
      <c r="AX10" s="23">
        <f t="shared" si="6"/>
        <v>43853876</v>
      </c>
      <c r="AY10" s="25">
        <f t="shared" si="7"/>
        <v>0</v>
      </c>
      <c r="AZ10" s="25">
        <f t="shared" si="8"/>
        <v>0</v>
      </c>
      <c r="BA10" s="25">
        <f t="shared" si="9"/>
        <v>0</v>
      </c>
      <c r="BB10" s="25">
        <f t="shared" si="10"/>
        <v>43853876</v>
      </c>
      <c r="BC10" s="25">
        <f t="shared" si="11"/>
        <v>0</v>
      </c>
      <c r="BD10" s="25">
        <f t="shared" si="12"/>
        <v>0</v>
      </c>
      <c r="BE10" s="25">
        <f t="shared" si="13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>
      <c r="A11" s="18">
        <v>3</v>
      </c>
      <c r="B11" s="19" t="s">
        <v>59</v>
      </c>
      <c r="C11" s="19"/>
      <c r="D11" s="21">
        <f>FEB!AU11</f>
        <v>67120302</v>
      </c>
      <c r="E11" s="21">
        <f>FEB!AV11</f>
        <v>2019000</v>
      </c>
      <c r="F11" s="21">
        <f>FEB!AW11</f>
        <v>0</v>
      </c>
      <c r="G11" s="20">
        <f t="shared" si="0"/>
        <v>69139302</v>
      </c>
      <c r="H11" s="21"/>
      <c r="I11" s="21"/>
      <c r="J11" s="21"/>
      <c r="K11" s="21"/>
      <c r="L11" s="21"/>
      <c r="M11" s="21"/>
      <c r="N11" s="21">
        <f t="shared" si="1"/>
        <v>69139302</v>
      </c>
      <c r="O11" s="21">
        <v>26747</v>
      </c>
      <c r="P11" s="21">
        <v>26747</v>
      </c>
      <c r="Q11" s="22"/>
      <c r="R11" s="21"/>
      <c r="S11" s="21"/>
      <c r="T11" s="21"/>
      <c r="U11" s="21">
        <v>14909600</v>
      </c>
      <c r="V11" s="23"/>
      <c r="W11" s="21">
        <v>14909600</v>
      </c>
      <c r="X11" s="21"/>
      <c r="Y11" s="21"/>
      <c r="Z11" s="21"/>
      <c r="AA11" s="21"/>
      <c r="AB11" s="21"/>
      <c r="AC11" s="21">
        <f t="shared" si="2"/>
        <v>14909600</v>
      </c>
      <c r="AD11" s="24"/>
      <c r="AE11" s="24"/>
      <c r="AF11" s="21"/>
      <c r="AG11" s="21"/>
      <c r="AH11" s="21"/>
      <c r="AI11" s="21"/>
      <c r="AJ11" s="21">
        <f t="shared" si="3"/>
        <v>0</v>
      </c>
      <c r="AK11" s="21"/>
      <c r="AL11" s="21"/>
      <c r="AM11" s="21"/>
      <c r="AN11" s="21">
        <f t="shared" si="4"/>
        <v>0</v>
      </c>
      <c r="AO11" s="21">
        <v>125000</v>
      </c>
      <c r="AP11" s="21">
        <v>14784600</v>
      </c>
      <c r="AQ11" s="21"/>
      <c r="AR11" s="21"/>
      <c r="AS11" s="21"/>
      <c r="AT11" s="21">
        <f t="shared" si="5"/>
        <v>14909600</v>
      </c>
      <c r="AU11" s="21">
        <v>36611302</v>
      </c>
      <c r="AV11" s="21">
        <v>17618400</v>
      </c>
      <c r="AW11" s="21"/>
      <c r="AX11" s="23">
        <f>AU11+AV11</f>
        <v>54229702</v>
      </c>
      <c r="AY11" s="25">
        <f t="shared" si="7"/>
        <v>0</v>
      </c>
      <c r="AZ11" s="25">
        <f t="shared" si="8"/>
        <v>0</v>
      </c>
      <c r="BA11" s="25">
        <f t="shared" si="9"/>
        <v>0</v>
      </c>
      <c r="BB11" s="25">
        <f t="shared" si="10"/>
        <v>54229702</v>
      </c>
      <c r="BC11" s="25">
        <f t="shared" si="11"/>
        <v>0</v>
      </c>
      <c r="BD11" s="25">
        <v>0</v>
      </c>
      <c r="BE11" s="25">
        <v>0</v>
      </c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</row>
    <row r="12" spans="1:76" ht="15.75" customHeight="1">
      <c r="A12" s="18">
        <v>4</v>
      </c>
      <c r="B12" s="19" t="s">
        <v>60</v>
      </c>
      <c r="C12" s="19"/>
      <c r="D12" s="21">
        <f>FEB!AU12</f>
        <v>51081</v>
      </c>
      <c r="E12" s="21">
        <f>FEB!AV12</f>
        <v>21795000</v>
      </c>
      <c r="F12" s="21">
        <f>FEB!AW12</f>
        <v>0</v>
      </c>
      <c r="G12" s="20">
        <f t="shared" si="0"/>
        <v>21846081</v>
      </c>
      <c r="H12" s="21"/>
      <c r="I12" s="21"/>
      <c r="J12" s="21"/>
      <c r="K12" s="21"/>
      <c r="L12" s="21"/>
      <c r="M12" s="21"/>
      <c r="N12" s="21">
        <f t="shared" si="1"/>
        <v>21846081</v>
      </c>
      <c r="O12" s="21">
        <v>22</v>
      </c>
      <c r="P12" s="21">
        <v>22</v>
      </c>
      <c r="Q12" s="22"/>
      <c r="R12" s="21"/>
      <c r="S12" s="21"/>
      <c r="T12" s="21"/>
      <c r="U12" s="21">
        <v>5492900</v>
      </c>
      <c r="V12" s="23"/>
      <c r="W12" s="21">
        <v>5492900</v>
      </c>
      <c r="X12" s="21"/>
      <c r="Y12" s="21"/>
      <c r="Z12" s="21"/>
      <c r="AA12" s="21"/>
      <c r="AB12" s="21"/>
      <c r="AC12" s="21">
        <f t="shared" si="2"/>
        <v>5492900</v>
      </c>
      <c r="AD12" s="24"/>
      <c r="AE12" s="24"/>
      <c r="AF12" s="21"/>
      <c r="AG12" s="21"/>
      <c r="AH12" s="21"/>
      <c r="AI12" s="21"/>
      <c r="AJ12" s="21">
        <f t="shared" si="3"/>
        <v>0</v>
      </c>
      <c r="AK12" s="21"/>
      <c r="AL12" s="21"/>
      <c r="AM12" s="21"/>
      <c r="AN12" s="21">
        <f t="shared" si="4"/>
        <v>0</v>
      </c>
      <c r="AO12" s="21">
        <v>2292900</v>
      </c>
      <c r="AP12" s="21">
        <v>3200000</v>
      </c>
      <c r="AQ12" s="21"/>
      <c r="AR12" s="21"/>
      <c r="AS12" s="21"/>
      <c r="AT12" s="21">
        <f t="shared" si="5"/>
        <v>5492900</v>
      </c>
      <c r="AU12" s="21">
        <v>51081</v>
      </c>
      <c r="AV12" s="21">
        <v>16302100</v>
      </c>
      <c r="AW12" s="21"/>
      <c r="AX12" s="23">
        <f t="shared" ref="AX12:AX23" si="14">SUM(AU12:AW12)</f>
        <v>16353181</v>
      </c>
      <c r="AY12" s="25">
        <f t="shared" si="7"/>
        <v>0</v>
      </c>
      <c r="AZ12" s="25">
        <f t="shared" si="8"/>
        <v>0</v>
      </c>
      <c r="BA12" s="25">
        <f t="shared" si="9"/>
        <v>0</v>
      </c>
      <c r="BB12" s="25">
        <f t="shared" si="10"/>
        <v>16353181</v>
      </c>
      <c r="BC12" s="25">
        <f t="shared" si="11"/>
        <v>0</v>
      </c>
      <c r="BD12" s="25">
        <f t="shared" ref="BD12:BD13" si="15">AD12-AE12</f>
        <v>0</v>
      </c>
      <c r="BE12" s="25">
        <f t="shared" ref="BE12:BE19" si="16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18">
        <v>5</v>
      </c>
      <c r="B13" s="19" t="s">
        <v>61</v>
      </c>
      <c r="C13" s="19"/>
      <c r="D13" s="21">
        <f>FEB!AU13</f>
        <v>98358865</v>
      </c>
      <c r="E13" s="21">
        <f>FEB!AV13</f>
        <v>1710</v>
      </c>
      <c r="F13" s="21">
        <f>FEB!AW13</f>
        <v>0</v>
      </c>
      <c r="G13" s="20">
        <f t="shared" si="0"/>
        <v>98360575</v>
      </c>
      <c r="H13" s="21"/>
      <c r="I13" s="21"/>
      <c r="J13" s="21"/>
      <c r="K13" s="21"/>
      <c r="L13" s="21"/>
      <c r="M13" s="21"/>
      <c r="N13" s="21">
        <f t="shared" si="1"/>
        <v>98360575</v>
      </c>
      <c r="O13" s="21">
        <v>35769</v>
      </c>
      <c r="P13" s="21">
        <v>35769</v>
      </c>
      <c r="Q13" s="22"/>
      <c r="R13" s="21"/>
      <c r="S13" s="21"/>
      <c r="T13" s="21"/>
      <c r="U13" s="21">
        <v>14665700</v>
      </c>
      <c r="V13" s="23"/>
      <c r="W13" s="21">
        <v>8665700</v>
      </c>
      <c r="X13" s="21"/>
      <c r="Y13" s="21"/>
      <c r="Z13" s="21">
        <v>6000000</v>
      </c>
      <c r="AA13" s="21"/>
      <c r="AB13" s="21"/>
      <c r="AC13" s="21">
        <f t="shared" si="2"/>
        <v>14665700</v>
      </c>
      <c r="AD13" s="24">
        <v>594595</v>
      </c>
      <c r="AE13" s="24">
        <v>594595</v>
      </c>
      <c r="AF13" s="21"/>
      <c r="AG13" s="21">
        <v>6000000</v>
      </c>
      <c r="AH13" s="21"/>
      <c r="AI13" s="21"/>
      <c r="AJ13" s="21">
        <f t="shared" si="3"/>
        <v>6000000</v>
      </c>
      <c r="AK13" s="21"/>
      <c r="AL13" s="21"/>
      <c r="AM13" s="21"/>
      <c r="AN13" s="21">
        <f t="shared" si="4"/>
        <v>6000000</v>
      </c>
      <c r="AO13" s="21">
        <v>1662200</v>
      </c>
      <c r="AP13" s="21">
        <v>7003500</v>
      </c>
      <c r="AQ13" s="21"/>
      <c r="AR13" s="21"/>
      <c r="AS13" s="21"/>
      <c r="AT13" s="21">
        <f t="shared" si="5"/>
        <v>8665700</v>
      </c>
      <c r="AU13" s="21">
        <v>78691865</v>
      </c>
      <c r="AV13" s="21">
        <v>5003010</v>
      </c>
      <c r="AW13" s="21"/>
      <c r="AX13" s="23">
        <f t="shared" si="14"/>
        <v>83694875</v>
      </c>
      <c r="AY13" s="25">
        <f t="shared" si="7"/>
        <v>0</v>
      </c>
      <c r="AZ13" s="25">
        <f t="shared" si="8"/>
        <v>0</v>
      </c>
      <c r="BA13" s="25">
        <f t="shared" si="9"/>
        <v>0</v>
      </c>
      <c r="BB13" s="25">
        <f t="shared" si="10"/>
        <v>83694875</v>
      </c>
      <c r="BC13" s="25">
        <f t="shared" si="11"/>
        <v>0</v>
      </c>
      <c r="BD13" s="25">
        <f t="shared" si="15"/>
        <v>0</v>
      </c>
      <c r="BE13" s="25">
        <f t="shared" si="16"/>
        <v>0</v>
      </c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</row>
    <row r="14" spans="1:76">
      <c r="A14" s="18">
        <v>6</v>
      </c>
      <c r="B14" s="19" t="s">
        <v>62</v>
      </c>
      <c r="C14" s="19"/>
      <c r="D14" s="21">
        <f>FEB!AU14</f>
        <v>50829570</v>
      </c>
      <c r="E14" s="21">
        <f>FEB!AV14</f>
        <v>375000</v>
      </c>
      <c r="F14" s="21">
        <f>FEB!AW14</f>
        <v>0</v>
      </c>
      <c r="G14" s="20">
        <f t="shared" si="0"/>
        <v>51204570</v>
      </c>
      <c r="H14" s="21"/>
      <c r="I14" s="21"/>
      <c r="J14" s="21"/>
      <c r="K14" s="21"/>
      <c r="L14" s="21"/>
      <c r="M14" s="21"/>
      <c r="N14" s="21">
        <f t="shared" si="1"/>
        <v>51204570</v>
      </c>
      <c r="O14" s="21">
        <v>19725</v>
      </c>
      <c r="P14" s="21">
        <v>19725</v>
      </c>
      <c r="Q14" s="22"/>
      <c r="R14" s="21"/>
      <c r="S14" s="21"/>
      <c r="T14" s="21"/>
      <c r="U14" s="21">
        <v>6902400</v>
      </c>
      <c r="V14" s="23"/>
      <c r="W14" s="21">
        <v>6902400</v>
      </c>
      <c r="X14" s="21"/>
      <c r="Y14" s="21"/>
      <c r="Z14" s="21"/>
      <c r="AA14" s="21"/>
      <c r="AB14" s="21"/>
      <c r="AC14" s="21">
        <f t="shared" si="2"/>
        <v>6902400</v>
      </c>
      <c r="AD14" s="24">
        <v>64557</v>
      </c>
      <c r="AE14" s="24">
        <v>64557</v>
      </c>
      <c r="AF14" s="21"/>
      <c r="AG14" s="21"/>
      <c r="AH14" s="21"/>
      <c r="AI14" s="21"/>
      <c r="AJ14" s="21">
        <f t="shared" si="3"/>
        <v>0</v>
      </c>
      <c r="AK14" s="21"/>
      <c r="AL14" s="21"/>
      <c r="AM14" s="21"/>
      <c r="AN14" s="21">
        <f t="shared" si="4"/>
        <v>0</v>
      </c>
      <c r="AO14" s="21">
        <v>1027400</v>
      </c>
      <c r="AP14" s="21">
        <f>375000+5500000</f>
        <v>5875000</v>
      </c>
      <c r="AQ14" s="21"/>
      <c r="AR14" s="21"/>
      <c r="AS14" s="21"/>
      <c r="AT14" s="21">
        <f t="shared" si="5"/>
        <v>6902400</v>
      </c>
      <c r="AU14" s="21">
        <f>N14-AT14</f>
        <v>44302170</v>
      </c>
      <c r="AV14" s="21"/>
      <c r="AW14" s="21"/>
      <c r="AX14" s="23">
        <f t="shared" si="14"/>
        <v>44302170</v>
      </c>
      <c r="AY14" s="25">
        <f t="shared" si="7"/>
        <v>0</v>
      </c>
      <c r="AZ14" s="25">
        <f t="shared" si="8"/>
        <v>0</v>
      </c>
      <c r="BA14" s="25">
        <f t="shared" si="9"/>
        <v>0</v>
      </c>
      <c r="BB14" s="25">
        <f t="shared" si="10"/>
        <v>44302170</v>
      </c>
      <c r="BC14" s="25">
        <f t="shared" si="11"/>
        <v>0</v>
      </c>
      <c r="BD14" s="25">
        <f>F14+AD14-AE14</f>
        <v>0</v>
      </c>
      <c r="BE14" s="25">
        <f t="shared" si="16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1">
        <f>FEB!AU15</f>
        <v>28826</v>
      </c>
      <c r="E15" s="21">
        <f>FEB!AV15</f>
        <v>16222000</v>
      </c>
      <c r="F15" s="21">
        <f>FEB!AW15</f>
        <v>0</v>
      </c>
      <c r="G15" s="20">
        <f t="shared" si="0"/>
        <v>16250826</v>
      </c>
      <c r="H15" s="31"/>
      <c r="I15" s="21"/>
      <c r="J15" s="21"/>
      <c r="K15" s="21"/>
      <c r="L15" s="21"/>
      <c r="M15" s="21"/>
      <c r="N15" s="21">
        <f t="shared" si="1"/>
        <v>16250826</v>
      </c>
      <c r="O15" s="21">
        <v>13</v>
      </c>
      <c r="P15" s="21">
        <v>13</v>
      </c>
      <c r="Q15" s="22"/>
      <c r="R15" s="21"/>
      <c r="S15" s="21"/>
      <c r="T15" s="21"/>
      <c r="U15" s="21">
        <v>3742500</v>
      </c>
      <c r="V15" s="23"/>
      <c r="W15" s="21">
        <v>3742500</v>
      </c>
      <c r="X15" s="21"/>
      <c r="Y15" s="21"/>
      <c r="Z15" s="21"/>
      <c r="AA15" s="21"/>
      <c r="AB15" s="21"/>
      <c r="AC15" s="21">
        <f t="shared" si="2"/>
        <v>3742500</v>
      </c>
      <c r="AD15" s="24"/>
      <c r="AE15" s="24"/>
      <c r="AF15" s="21"/>
      <c r="AG15" s="21"/>
      <c r="AH15" s="21"/>
      <c r="AI15" s="21"/>
      <c r="AJ15" s="21">
        <f t="shared" si="3"/>
        <v>0</v>
      </c>
      <c r="AK15" s="21"/>
      <c r="AL15" s="21"/>
      <c r="AM15" s="21"/>
      <c r="AN15" s="21">
        <f t="shared" si="4"/>
        <v>0</v>
      </c>
      <c r="AO15" s="21">
        <v>1552500</v>
      </c>
      <c r="AP15" s="21">
        <v>2190000</v>
      </c>
      <c r="AQ15" s="21"/>
      <c r="AR15" s="21"/>
      <c r="AS15" s="21"/>
      <c r="AT15" s="21">
        <f t="shared" si="5"/>
        <v>3742500</v>
      </c>
      <c r="AU15" s="21">
        <v>28826</v>
      </c>
      <c r="AV15" s="21">
        <f>G15-U15-AU15</f>
        <v>12479500</v>
      </c>
      <c r="AW15" s="21"/>
      <c r="AX15" s="23">
        <f t="shared" si="14"/>
        <v>12508326</v>
      </c>
      <c r="AY15" s="25">
        <f t="shared" si="7"/>
        <v>0</v>
      </c>
      <c r="AZ15" s="25">
        <f t="shared" si="8"/>
        <v>0</v>
      </c>
      <c r="BA15" s="25">
        <f t="shared" si="9"/>
        <v>0</v>
      </c>
      <c r="BB15" s="25">
        <f t="shared" si="10"/>
        <v>12508326</v>
      </c>
      <c r="BC15" s="25">
        <f t="shared" si="11"/>
        <v>0</v>
      </c>
      <c r="BD15" s="25">
        <f t="shared" ref="BD15:BD19" si="17">AD15-AE15</f>
        <v>0</v>
      </c>
      <c r="BE15" s="25">
        <f t="shared" si="16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18">
        <v>8</v>
      </c>
      <c r="B16" s="19" t="s">
        <v>64</v>
      </c>
      <c r="C16" s="19"/>
      <c r="D16" s="21">
        <f>FEB!AU16</f>
        <v>14755015</v>
      </c>
      <c r="E16" s="21">
        <f>FEB!AV16</f>
        <v>0</v>
      </c>
      <c r="F16" s="21">
        <f>FEB!AW16</f>
        <v>0</v>
      </c>
      <c r="G16" s="20">
        <f t="shared" si="0"/>
        <v>14755015</v>
      </c>
      <c r="H16" s="21"/>
      <c r="I16" s="21"/>
      <c r="J16" s="21"/>
      <c r="K16" s="21"/>
      <c r="L16" s="21"/>
      <c r="M16" s="21"/>
      <c r="N16" s="21">
        <f t="shared" si="1"/>
        <v>14755015</v>
      </c>
      <c r="O16" s="21"/>
      <c r="P16" s="21"/>
      <c r="Q16" s="22"/>
      <c r="R16" s="21"/>
      <c r="S16" s="21"/>
      <c r="T16" s="21"/>
      <c r="U16" s="21">
        <f>W16+Y16+Z16+AB16</f>
        <v>3165000</v>
      </c>
      <c r="V16" s="23">
        <v>0</v>
      </c>
      <c r="W16" s="21">
        <v>3165000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3165000</v>
      </c>
      <c r="AD16" s="24">
        <v>0</v>
      </c>
      <c r="AE16" s="24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f t="shared" si="3"/>
        <v>0</v>
      </c>
      <c r="AK16" s="21">
        <v>0</v>
      </c>
      <c r="AL16" s="21">
        <v>0</v>
      </c>
      <c r="AM16" s="21">
        <v>0</v>
      </c>
      <c r="AN16" s="21">
        <f t="shared" si="4"/>
        <v>0</v>
      </c>
      <c r="AO16" s="21">
        <v>0</v>
      </c>
      <c r="AP16" s="21">
        <v>3165000</v>
      </c>
      <c r="AQ16" s="21">
        <v>0</v>
      </c>
      <c r="AR16" s="21">
        <v>0</v>
      </c>
      <c r="AS16" s="21">
        <v>0</v>
      </c>
      <c r="AT16" s="21">
        <f t="shared" si="5"/>
        <v>3165000</v>
      </c>
      <c r="AU16" s="21">
        <v>8425015</v>
      </c>
      <c r="AV16" s="21">
        <v>3165000</v>
      </c>
      <c r="AW16" s="21"/>
      <c r="AX16" s="23">
        <f t="shared" si="14"/>
        <v>11590015</v>
      </c>
      <c r="AY16" s="25">
        <f t="shared" si="7"/>
        <v>0</v>
      </c>
      <c r="AZ16" s="25">
        <f t="shared" si="8"/>
        <v>0</v>
      </c>
      <c r="BA16" s="25">
        <f t="shared" si="9"/>
        <v>0</v>
      </c>
      <c r="BB16" s="25">
        <f t="shared" si="10"/>
        <v>11590015</v>
      </c>
      <c r="BC16" s="25">
        <f t="shared" si="11"/>
        <v>0</v>
      </c>
      <c r="BD16" s="25">
        <f t="shared" si="17"/>
        <v>0</v>
      </c>
      <c r="BE16" s="25">
        <f t="shared" si="16"/>
        <v>0</v>
      </c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</row>
    <row r="17" spans="1:76">
      <c r="A17" s="18">
        <v>9</v>
      </c>
      <c r="B17" s="19" t="s">
        <v>65</v>
      </c>
      <c r="C17" s="19"/>
      <c r="D17" s="21">
        <f>FEB!AU17</f>
        <v>55903578</v>
      </c>
      <c r="E17" s="21">
        <f>FEB!AV17</f>
        <v>4143200</v>
      </c>
      <c r="F17" s="21">
        <f>FEB!AW17</f>
        <v>0</v>
      </c>
      <c r="G17" s="20">
        <f t="shared" si="0"/>
        <v>60046778</v>
      </c>
      <c r="H17" s="21"/>
      <c r="I17" s="21"/>
      <c r="J17" s="21"/>
      <c r="K17" s="21"/>
      <c r="L17" s="21"/>
      <c r="M17" s="21"/>
      <c r="N17" s="21">
        <f t="shared" si="1"/>
        <v>60046778</v>
      </c>
      <c r="O17" s="21">
        <v>19140</v>
      </c>
      <c r="P17" s="21">
        <v>19140</v>
      </c>
      <c r="Q17" s="22"/>
      <c r="R17" s="21"/>
      <c r="S17" s="21"/>
      <c r="T17" s="21"/>
      <c r="U17" s="21">
        <v>10899400</v>
      </c>
      <c r="V17" s="23"/>
      <c r="W17" s="21">
        <v>10899400</v>
      </c>
      <c r="X17" s="21"/>
      <c r="Y17" s="21"/>
      <c r="Z17" s="21"/>
      <c r="AA17" s="21"/>
      <c r="AB17" s="21"/>
      <c r="AC17" s="21">
        <f t="shared" si="2"/>
        <v>10899400</v>
      </c>
      <c r="AD17" s="24"/>
      <c r="AE17" s="24"/>
      <c r="AF17" s="21"/>
      <c r="AG17" s="21"/>
      <c r="AH17" s="21"/>
      <c r="AI17" s="21"/>
      <c r="AJ17" s="21">
        <f t="shared" si="3"/>
        <v>0</v>
      </c>
      <c r="AK17" s="21"/>
      <c r="AL17" s="21"/>
      <c r="AM17" s="21"/>
      <c r="AN17" s="21">
        <f t="shared" si="4"/>
        <v>0</v>
      </c>
      <c r="AO17" s="21">
        <v>1562000</v>
      </c>
      <c r="AP17" s="21">
        <v>9337400</v>
      </c>
      <c r="AQ17" s="21"/>
      <c r="AR17" s="21"/>
      <c r="AS17" s="21"/>
      <c r="AT17" s="21">
        <f t="shared" si="5"/>
        <v>10899400</v>
      </c>
      <c r="AU17" s="21">
        <v>40903578</v>
      </c>
      <c r="AV17" s="21">
        <v>8243800</v>
      </c>
      <c r="AW17" s="21"/>
      <c r="AX17" s="23">
        <f t="shared" si="14"/>
        <v>49147378</v>
      </c>
      <c r="AY17" s="25">
        <f t="shared" si="7"/>
        <v>0</v>
      </c>
      <c r="AZ17" s="25">
        <f t="shared" si="8"/>
        <v>0</v>
      </c>
      <c r="BA17" s="25">
        <f t="shared" si="9"/>
        <v>0</v>
      </c>
      <c r="BB17" s="25">
        <f t="shared" si="10"/>
        <v>49147378</v>
      </c>
      <c r="BC17" s="25">
        <f t="shared" si="11"/>
        <v>0</v>
      </c>
      <c r="BD17" s="25">
        <f t="shared" si="17"/>
        <v>0</v>
      </c>
      <c r="BE17" s="25">
        <f t="shared" si="16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32">
        <v>10</v>
      </c>
      <c r="B18" s="33" t="s">
        <v>66</v>
      </c>
      <c r="C18" s="33"/>
      <c r="D18" s="35">
        <f>FEB!AU18</f>
        <v>64076223</v>
      </c>
      <c r="E18" s="35">
        <f>FEB!AV18</f>
        <v>0</v>
      </c>
      <c r="F18" s="35">
        <f>FEB!AW18</f>
        <v>0</v>
      </c>
      <c r="G18" s="34">
        <f t="shared" si="0"/>
        <v>64076223</v>
      </c>
      <c r="H18" s="35">
        <v>0</v>
      </c>
      <c r="I18" s="35"/>
      <c r="J18" s="35"/>
      <c r="K18" s="35"/>
      <c r="L18" s="35"/>
      <c r="M18" s="35"/>
      <c r="N18" s="35">
        <f t="shared" si="1"/>
        <v>64076223</v>
      </c>
      <c r="O18" s="35">
        <v>17923</v>
      </c>
      <c r="P18" s="35">
        <v>17923</v>
      </c>
      <c r="Q18" s="36"/>
      <c r="R18" s="35"/>
      <c r="S18" s="35"/>
      <c r="T18" s="35"/>
      <c r="U18" s="35">
        <v>23055000</v>
      </c>
      <c r="V18" s="37"/>
      <c r="W18" s="35">
        <v>16355000</v>
      </c>
      <c r="X18" s="35"/>
      <c r="Y18" s="35">
        <v>0</v>
      </c>
      <c r="Z18" s="35">
        <v>6700000</v>
      </c>
      <c r="AA18" s="35"/>
      <c r="AB18" s="35"/>
      <c r="AC18" s="35">
        <f t="shared" si="2"/>
        <v>23055000</v>
      </c>
      <c r="AD18" s="38"/>
      <c r="AE18" s="38"/>
      <c r="AF18" s="35"/>
      <c r="AG18" s="35"/>
      <c r="AH18" s="35"/>
      <c r="AI18" s="35">
        <v>0</v>
      </c>
      <c r="AJ18" s="35">
        <f t="shared" si="3"/>
        <v>0</v>
      </c>
      <c r="AK18" s="35">
        <v>6700000</v>
      </c>
      <c r="AL18" s="35"/>
      <c r="AM18" s="35"/>
      <c r="AN18" s="35">
        <f>SUM(AK18:AM18)</f>
        <v>6700000</v>
      </c>
      <c r="AO18" s="35">
        <f>8559000+1553000+720000</f>
        <v>10832000</v>
      </c>
      <c r="AP18" s="35">
        <v>4188000</v>
      </c>
      <c r="AQ18" s="35">
        <v>1175000</v>
      </c>
      <c r="AR18" s="35">
        <v>160000</v>
      </c>
      <c r="AS18" s="35">
        <v>0</v>
      </c>
      <c r="AT18" s="35">
        <f t="shared" si="5"/>
        <v>16355000</v>
      </c>
      <c r="AU18" s="35">
        <f>40000000+1021223</f>
        <v>41021223</v>
      </c>
      <c r="AV18" s="35">
        <v>0</v>
      </c>
      <c r="AW18" s="35"/>
      <c r="AX18" s="37">
        <f t="shared" si="14"/>
        <v>41021223</v>
      </c>
      <c r="AY18" s="39">
        <f t="shared" si="7"/>
        <v>0</v>
      </c>
      <c r="AZ18" s="39">
        <f t="shared" si="8"/>
        <v>0</v>
      </c>
      <c r="BA18" s="39">
        <f t="shared" si="9"/>
        <v>0</v>
      </c>
      <c r="BB18" s="39">
        <f t="shared" si="10"/>
        <v>41021223</v>
      </c>
      <c r="BC18" s="39">
        <f t="shared" si="11"/>
        <v>0</v>
      </c>
      <c r="BD18" s="39">
        <f t="shared" si="17"/>
        <v>0</v>
      </c>
      <c r="BE18" s="39">
        <f t="shared" si="16"/>
        <v>0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>
      <c r="A19" s="41">
        <v>11</v>
      </c>
      <c r="B19" s="42" t="s">
        <v>67</v>
      </c>
      <c r="C19" s="42"/>
      <c r="D19" s="44">
        <f>FEB!AU19</f>
        <v>178435000</v>
      </c>
      <c r="E19" s="44">
        <f>FEB!AV19</f>
        <v>17815257</v>
      </c>
      <c r="F19" s="44">
        <f>FEB!AW19</f>
        <v>0</v>
      </c>
      <c r="G19" s="43">
        <f t="shared" si="0"/>
        <v>196250257</v>
      </c>
      <c r="H19" s="44"/>
      <c r="I19" s="44"/>
      <c r="J19" s="44"/>
      <c r="K19" s="44"/>
      <c r="L19" s="44"/>
      <c r="M19" s="44"/>
      <c r="N19" s="44">
        <f t="shared" si="1"/>
        <v>196250257</v>
      </c>
      <c r="O19" s="44">
        <v>75145</v>
      </c>
      <c r="P19" s="44">
        <v>75145</v>
      </c>
      <c r="Q19" s="45"/>
      <c r="R19" s="44"/>
      <c r="S19" s="44"/>
      <c r="T19" s="44"/>
      <c r="U19" s="44">
        <v>21814682</v>
      </c>
      <c r="V19" s="46"/>
      <c r="W19" s="44">
        <v>20314682</v>
      </c>
      <c r="X19" s="44"/>
      <c r="Y19" s="44"/>
      <c r="Z19" s="44">
        <v>1500000</v>
      </c>
      <c r="AA19" s="44"/>
      <c r="AB19" s="44"/>
      <c r="AC19" s="44">
        <f t="shared" si="2"/>
        <v>21814682</v>
      </c>
      <c r="AD19" s="47">
        <v>715117</v>
      </c>
      <c r="AE19" s="47">
        <f>AD19</f>
        <v>715117</v>
      </c>
      <c r="AF19" s="44"/>
      <c r="AG19" s="44"/>
      <c r="AH19" s="44"/>
      <c r="AI19" s="44">
        <v>1500000</v>
      </c>
      <c r="AJ19" s="44">
        <f t="shared" si="3"/>
        <v>1500000</v>
      </c>
      <c r="AK19" s="44"/>
      <c r="AL19" s="44"/>
      <c r="AM19" s="44"/>
      <c r="AN19" s="44">
        <f t="shared" ref="AN19:AN22" si="18">AJ19+AK19</f>
        <v>1500000</v>
      </c>
      <c r="AO19" s="44">
        <v>6043682</v>
      </c>
      <c r="AP19" s="44">
        <v>14146000</v>
      </c>
      <c r="AQ19" s="44">
        <v>125000</v>
      </c>
      <c r="AR19" s="44"/>
      <c r="AS19" s="44"/>
      <c r="AT19" s="44">
        <f t="shared" si="5"/>
        <v>20314682</v>
      </c>
      <c r="AU19" s="44">
        <v>128435000</v>
      </c>
      <c r="AV19" s="44">
        <v>46000575</v>
      </c>
      <c r="AW19" s="44"/>
      <c r="AX19" s="46">
        <f t="shared" si="14"/>
        <v>174435575</v>
      </c>
      <c r="AY19" s="48">
        <f t="shared" si="7"/>
        <v>0</v>
      </c>
      <c r="AZ19" s="48">
        <f t="shared" si="8"/>
        <v>0</v>
      </c>
      <c r="BA19" s="48">
        <f t="shared" si="9"/>
        <v>0</v>
      </c>
      <c r="BB19" s="48">
        <f t="shared" si="10"/>
        <v>174435575</v>
      </c>
      <c r="BC19" s="48">
        <f t="shared" si="11"/>
        <v>0</v>
      </c>
      <c r="BD19" s="48">
        <f t="shared" si="17"/>
        <v>0</v>
      </c>
      <c r="BE19" s="48">
        <f t="shared" si="16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1">
        <f>FEB!AU20</f>
        <v>73392279</v>
      </c>
      <c r="E20" s="21">
        <f>FEB!AV20</f>
        <v>0</v>
      </c>
      <c r="F20" s="21">
        <f>FEB!AW20</f>
        <v>0</v>
      </c>
      <c r="G20" s="20">
        <f t="shared" si="0"/>
        <v>73392279</v>
      </c>
      <c r="H20" s="21"/>
      <c r="I20" s="21"/>
      <c r="J20" s="21"/>
      <c r="K20" s="21"/>
      <c r="L20" s="21"/>
      <c r="M20" s="21"/>
      <c r="N20" s="21">
        <f t="shared" si="1"/>
        <v>73392279</v>
      </c>
      <c r="O20" s="21">
        <v>26207</v>
      </c>
      <c r="P20" s="21">
        <v>26207</v>
      </c>
      <c r="Q20" s="22"/>
      <c r="R20" s="21"/>
      <c r="S20" s="21"/>
      <c r="T20" s="21"/>
      <c r="U20" s="21">
        <v>17325550</v>
      </c>
      <c r="V20" s="23"/>
      <c r="W20" s="21">
        <v>17325550</v>
      </c>
      <c r="X20" s="21"/>
      <c r="Y20" s="21"/>
      <c r="Z20" s="21"/>
      <c r="AA20" s="21"/>
      <c r="AB20" s="21"/>
      <c r="AC20" s="21">
        <f t="shared" si="2"/>
        <v>17325550</v>
      </c>
      <c r="AD20" s="24"/>
      <c r="AE20" s="24"/>
      <c r="AF20" s="21"/>
      <c r="AG20" s="21"/>
      <c r="AH20" s="21"/>
      <c r="AI20" s="21"/>
      <c r="AJ20" s="21">
        <f t="shared" si="3"/>
        <v>0</v>
      </c>
      <c r="AK20" s="21"/>
      <c r="AL20" s="21"/>
      <c r="AM20" s="21"/>
      <c r="AN20" s="21">
        <f t="shared" si="18"/>
        <v>0</v>
      </c>
      <c r="AO20" s="21">
        <v>4780550</v>
      </c>
      <c r="AP20" s="21">
        <v>11225000</v>
      </c>
      <c r="AQ20" s="21">
        <v>600000</v>
      </c>
      <c r="AR20" s="21">
        <v>720000</v>
      </c>
      <c r="AS20" s="21"/>
      <c r="AT20" s="21">
        <f t="shared" si="5"/>
        <v>17325550</v>
      </c>
      <c r="AU20" s="21">
        <v>56066729</v>
      </c>
      <c r="AV20" s="21"/>
      <c r="AW20" s="21"/>
      <c r="AX20" s="23">
        <f t="shared" si="14"/>
        <v>56066729</v>
      </c>
      <c r="AY20" s="25">
        <f t="shared" si="7"/>
        <v>0</v>
      </c>
      <c r="AZ20" s="25">
        <v>0</v>
      </c>
      <c r="BA20" s="25">
        <v>0</v>
      </c>
      <c r="BB20" s="25">
        <f t="shared" si="10"/>
        <v>56066729</v>
      </c>
      <c r="BC20" s="25">
        <f t="shared" si="11"/>
        <v>0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1">
        <f>FEB!AU21</f>
        <v>167140000</v>
      </c>
      <c r="E21" s="21">
        <f>FEB!AV21</f>
        <v>360000</v>
      </c>
      <c r="F21" s="21">
        <f>FEB!AW21</f>
        <v>0</v>
      </c>
      <c r="G21" s="20">
        <f t="shared" si="0"/>
        <v>167500000</v>
      </c>
      <c r="H21" s="21"/>
      <c r="I21" s="21"/>
      <c r="J21" s="21"/>
      <c r="K21" s="21"/>
      <c r="L21" s="21"/>
      <c r="M21" s="21"/>
      <c r="N21" s="21">
        <v>167500000</v>
      </c>
      <c r="O21" s="21">
        <v>43693</v>
      </c>
      <c r="P21" s="21">
        <v>43693</v>
      </c>
      <c r="Q21" s="22"/>
      <c r="R21" s="21"/>
      <c r="S21" s="21"/>
      <c r="T21" s="21"/>
      <c r="U21" s="21">
        <v>28778000</v>
      </c>
      <c r="V21" s="23"/>
      <c r="W21" s="21">
        <v>28778000</v>
      </c>
      <c r="X21" s="21"/>
      <c r="Y21" s="21"/>
      <c r="Z21" s="21"/>
      <c r="AA21" s="21"/>
      <c r="AB21" s="21"/>
      <c r="AC21" s="21">
        <f t="shared" si="2"/>
        <v>28778000</v>
      </c>
      <c r="AD21" s="24">
        <v>1886353</v>
      </c>
      <c r="AE21" s="24">
        <v>1886353</v>
      </c>
      <c r="AF21" s="21"/>
      <c r="AG21" s="21"/>
      <c r="AH21" s="21"/>
      <c r="AI21" s="21"/>
      <c r="AJ21" s="21">
        <f t="shared" si="3"/>
        <v>0</v>
      </c>
      <c r="AK21" s="21"/>
      <c r="AL21" s="21"/>
      <c r="AM21" s="21"/>
      <c r="AN21" s="21">
        <f t="shared" si="18"/>
        <v>0</v>
      </c>
      <c r="AO21" s="21">
        <v>18958000</v>
      </c>
      <c r="AP21" s="21">
        <v>9820000</v>
      </c>
      <c r="AQ21" s="21"/>
      <c r="AR21" s="21"/>
      <c r="AS21" s="21"/>
      <c r="AT21" s="21">
        <f t="shared" si="5"/>
        <v>28778000</v>
      </c>
      <c r="AU21" s="21">
        <v>100000000</v>
      </c>
      <c r="AV21" s="21">
        <v>38722000</v>
      </c>
      <c r="AW21" s="21"/>
      <c r="AX21" s="23">
        <f t="shared" si="14"/>
        <v>138722000</v>
      </c>
      <c r="AY21" s="25">
        <f t="shared" si="7"/>
        <v>0</v>
      </c>
      <c r="AZ21" s="25">
        <f>W21+Y21-AT21</f>
        <v>0</v>
      </c>
      <c r="BA21" s="25">
        <f>Z21+AB21-AN21</f>
        <v>0</v>
      </c>
      <c r="BB21" s="25">
        <f t="shared" si="10"/>
        <v>138722000</v>
      </c>
      <c r="BC21" s="25">
        <f t="shared" si="11"/>
        <v>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18">
        <v>14</v>
      </c>
      <c r="B22" s="19" t="s">
        <v>70</v>
      </c>
      <c r="C22" s="19"/>
      <c r="D22" s="21">
        <f>FEB!AU22</f>
        <v>15900000</v>
      </c>
      <c r="E22" s="21">
        <f>FEB!AV22</f>
        <v>933000</v>
      </c>
      <c r="F22" s="21">
        <f>FEB!AW22</f>
        <v>0</v>
      </c>
      <c r="G22" s="20">
        <f t="shared" si="0"/>
        <v>16833000</v>
      </c>
      <c r="H22" s="21"/>
      <c r="I22" s="21"/>
      <c r="J22" s="21"/>
      <c r="K22" s="21"/>
      <c r="L22" s="21"/>
      <c r="M22" s="21"/>
      <c r="N22" s="21">
        <f t="shared" ref="N22:N25" si="19">SUM(G22:M22)</f>
        <v>16833000</v>
      </c>
      <c r="O22" s="21">
        <v>7</v>
      </c>
      <c r="P22" s="21">
        <v>7</v>
      </c>
      <c r="Q22" s="22"/>
      <c r="R22" s="21"/>
      <c r="S22" s="21"/>
      <c r="T22" s="21"/>
      <c r="U22" s="21">
        <v>5059000</v>
      </c>
      <c r="V22" s="23"/>
      <c r="W22" s="21">
        <v>5059000</v>
      </c>
      <c r="X22" s="21"/>
      <c r="Y22" s="21"/>
      <c r="Z22" s="21"/>
      <c r="AA22" s="21"/>
      <c r="AB22" s="21"/>
      <c r="AC22" s="21">
        <f t="shared" si="2"/>
        <v>5059000</v>
      </c>
      <c r="AD22" s="24"/>
      <c r="AE22" s="24"/>
      <c r="AF22" s="21"/>
      <c r="AG22" s="21"/>
      <c r="AH22" s="21"/>
      <c r="AI22" s="21"/>
      <c r="AJ22" s="21">
        <v>0</v>
      </c>
      <c r="AK22" s="21"/>
      <c r="AL22" s="21"/>
      <c r="AM22" s="21"/>
      <c r="AN22" s="21">
        <f t="shared" si="18"/>
        <v>0</v>
      </c>
      <c r="AO22" s="21">
        <v>1459000</v>
      </c>
      <c r="AP22" s="21">
        <v>3600000</v>
      </c>
      <c r="AQ22" s="21"/>
      <c r="AR22" s="21"/>
      <c r="AS22" s="21"/>
      <c r="AT22" s="21">
        <f t="shared" si="5"/>
        <v>5059000</v>
      </c>
      <c r="AU22" s="21">
        <v>10900000</v>
      </c>
      <c r="AV22" s="21">
        <v>874000</v>
      </c>
      <c r="AW22" s="21"/>
      <c r="AX22" s="23">
        <f t="shared" si="14"/>
        <v>11774000</v>
      </c>
      <c r="AY22" s="25">
        <f t="shared" si="7"/>
        <v>0</v>
      </c>
      <c r="AZ22" s="25">
        <v>0</v>
      </c>
      <c r="BA22" s="25">
        <v>0</v>
      </c>
      <c r="BB22" s="25">
        <f t="shared" si="10"/>
        <v>11774000</v>
      </c>
      <c r="BC22" s="25">
        <f t="shared" si="11"/>
        <v>0</v>
      </c>
      <c r="BD22" s="25">
        <v>0</v>
      </c>
      <c r="BE22" s="25">
        <v>0</v>
      </c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</row>
    <row r="23" spans="1:76" ht="15.75" customHeight="1">
      <c r="A23" s="67">
        <v>15</v>
      </c>
      <c r="B23" s="68" t="s">
        <v>71</v>
      </c>
      <c r="C23" s="68"/>
      <c r="D23" s="69">
        <f>FEB!AU23</f>
        <v>15712</v>
      </c>
      <c r="E23" s="69">
        <f>FEB!AV23</f>
        <v>27120000</v>
      </c>
      <c r="F23" s="69">
        <f>FEB!AW23</f>
        <v>0</v>
      </c>
      <c r="G23" s="70">
        <f t="shared" si="0"/>
        <v>27135712</v>
      </c>
      <c r="H23" s="69"/>
      <c r="I23" s="69"/>
      <c r="J23" s="69"/>
      <c r="K23" s="69"/>
      <c r="L23" s="69"/>
      <c r="M23" s="69"/>
      <c r="N23" s="69">
        <f t="shared" si="19"/>
        <v>27135712</v>
      </c>
      <c r="O23" s="69">
        <v>0</v>
      </c>
      <c r="P23" s="69">
        <v>0</v>
      </c>
      <c r="Q23" s="71"/>
      <c r="R23" s="69"/>
      <c r="S23" s="69"/>
      <c r="T23" s="69"/>
      <c r="U23" s="69">
        <v>27120000</v>
      </c>
      <c r="V23" s="72"/>
      <c r="W23" s="69">
        <v>15969278</v>
      </c>
      <c r="X23" s="69"/>
      <c r="Y23" s="69">
        <v>0</v>
      </c>
      <c r="Z23" s="69">
        <v>8780597</v>
      </c>
      <c r="AA23" s="69"/>
      <c r="AB23" s="69"/>
      <c r="AC23" s="69">
        <f t="shared" si="2"/>
        <v>24749875</v>
      </c>
      <c r="AD23" s="69">
        <v>2370125</v>
      </c>
      <c r="AE23" s="69">
        <v>2370125</v>
      </c>
      <c r="AF23" s="69"/>
      <c r="AG23" s="69">
        <v>8780597</v>
      </c>
      <c r="AH23" s="69"/>
      <c r="AI23" s="69"/>
      <c r="AJ23" s="69">
        <f t="shared" ref="AJ23:AJ25" si="20">SUM(AF23:AI23)</f>
        <v>8780597</v>
      </c>
      <c r="AK23" s="69"/>
      <c r="AL23" s="69"/>
      <c r="AM23" s="69"/>
      <c r="AN23" s="69">
        <f>Z23</f>
        <v>8780597</v>
      </c>
      <c r="AO23" s="69">
        <v>11829278</v>
      </c>
      <c r="AP23" s="69">
        <v>4140000</v>
      </c>
      <c r="AQ23" s="69"/>
      <c r="AR23" s="69"/>
      <c r="AS23" s="69"/>
      <c r="AT23" s="69">
        <f t="shared" si="5"/>
        <v>15969278</v>
      </c>
      <c r="AU23" s="69">
        <v>15712</v>
      </c>
      <c r="AV23" s="69">
        <f>U23-AC23-AD23</f>
        <v>0</v>
      </c>
      <c r="AW23" s="69"/>
      <c r="AX23" s="72">
        <f t="shared" si="14"/>
        <v>15712</v>
      </c>
      <c r="AY23" s="73">
        <f>U23-AC23-AE23</f>
        <v>0</v>
      </c>
      <c r="AZ23" s="73">
        <f t="shared" ref="AZ23:AZ25" si="21">W23+Y23-AT23</f>
        <v>0</v>
      </c>
      <c r="BA23" s="73">
        <f t="shared" ref="BA23:BA25" si="22">Z23+AB23-AN23</f>
        <v>0</v>
      </c>
      <c r="BB23" s="73">
        <f>N23-AC23-AD23</f>
        <v>15712</v>
      </c>
      <c r="BC23" s="73">
        <f t="shared" si="11"/>
        <v>0</v>
      </c>
      <c r="BD23" s="73">
        <f t="shared" ref="BD23:BD25" si="23">AD23-AE23</f>
        <v>0</v>
      </c>
      <c r="BE23" s="73">
        <f t="shared" ref="BE23:BE25" si="24">AW23-BD23</f>
        <v>0</v>
      </c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</row>
    <row r="24" spans="1:76" ht="15.75" customHeight="1">
      <c r="A24" s="18">
        <v>16</v>
      </c>
      <c r="B24" s="19" t="s">
        <v>83</v>
      </c>
      <c r="C24" s="19"/>
      <c r="D24" s="21">
        <f>FEB!AU24</f>
        <v>29739</v>
      </c>
      <c r="E24" s="21">
        <f>FEB!AV24</f>
        <v>46330000</v>
      </c>
      <c r="F24" s="21">
        <f>FEB!AW24</f>
        <v>0</v>
      </c>
      <c r="G24" s="20">
        <f t="shared" si="0"/>
        <v>46359739</v>
      </c>
      <c r="H24" s="21"/>
      <c r="I24" s="21"/>
      <c r="J24" s="21"/>
      <c r="K24" s="21"/>
      <c r="L24" s="21"/>
      <c r="M24" s="21"/>
      <c r="N24" s="21">
        <f t="shared" si="19"/>
        <v>46359739</v>
      </c>
      <c r="O24" s="21">
        <v>4523</v>
      </c>
      <c r="P24" s="21">
        <v>4523</v>
      </c>
      <c r="Q24" s="22"/>
      <c r="R24" s="21"/>
      <c r="S24" s="21"/>
      <c r="T24" s="21"/>
      <c r="U24" s="21">
        <v>15498000</v>
      </c>
      <c r="V24" s="23"/>
      <c r="W24" s="21">
        <v>5415000</v>
      </c>
      <c r="X24" s="21"/>
      <c r="Y24" s="21"/>
      <c r="Z24" s="21">
        <v>10083000</v>
      </c>
      <c r="AA24" s="21"/>
      <c r="AB24" s="21"/>
      <c r="AC24" s="21">
        <f>SUM(W24:AB24)</f>
        <v>15498000</v>
      </c>
      <c r="AD24" s="24">
        <v>999282</v>
      </c>
      <c r="AE24" s="24">
        <v>999282</v>
      </c>
      <c r="AF24" s="21"/>
      <c r="AG24" s="21">
        <v>8750000</v>
      </c>
      <c r="AH24" s="21"/>
      <c r="AI24" s="21">
        <v>1333000</v>
      </c>
      <c r="AJ24" s="21">
        <f t="shared" si="20"/>
        <v>10083000</v>
      </c>
      <c r="AK24" s="21"/>
      <c r="AL24" s="21"/>
      <c r="AM24" s="21"/>
      <c r="AN24" s="21">
        <f t="shared" ref="AN24:AN25" si="25">AJ24+AK24</f>
        <v>10083000</v>
      </c>
      <c r="AO24" s="21">
        <v>3760000</v>
      </c>
      <c r="AP24" s="21">
        <v>455000</v>
      </c>
      <c r="AQ24" s="21">
        <v>1200000</v>
      </c>
      <c r="AR24" s="21"/>
      <c r="AS24" s="21"/>
      <c r="AT24" s="21">
        <f t="shared" si="5"/>
        <v>5415000</v>
      </c>
      <c r="AU24" s="21">
        <v>29739</v>
      </c>
      <c r="AV24" s="21">
        <v>30861739</v>
      </c>
      <c r="AW24" s="21"/>
      <c r="AX24" s="23">
        <v>30861739</v>
      </c>
      <c r="AY24" s="25">
        <f t="shared" ref="AY24:AY25" si="26">U24-AC24</f>
        <v>0</v>
      </c>
      <c r="AZ24" s="25">
        <f t="shared" si="21"/>
        <v>0</v>
      </c>
      <c r="BA24" s="25">
        <f t="shared" si="22"/>
        <v>0</v>
      </c>
      <c r="BB24" s="25">
        <f>N24+O24-P24-U24+AD24-AE24-S24</f>
        <v>30861739</v>
      </c>
      <c r="BC24" s="25">
        <f t="shared" si="11"/>
        <v>0</v>
      </c>
      <c r="BD24" s="25">
        <f t="shared" si="23"/>
        <v>0</v>
      </c>
      <c r="BE24" s="25">
        <f t="shared" si="24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</row>
    <row r="25" spans="1:76" ht="15.75" customHeight="1">
      <c r="A25" s="18">
        <v>17</v>
      </c>
      <c r="B25" s="19" t="s">
        <v>73</v>
      </c>
      <c r="C25" s="19"/>
      <c r="D25" s="21">
        <f>FEB!AU25</f>
        <v>0</v>
      </c>
      <c r="E25" s="21">
        <f>FEB!AV25</f>
        <v>31471071</v>
      </c>
      <c r="F25" s="21">
        <f>FEB!AW25</f>
        <v>0</v>
      </c>
      <c r="G25" s="20">
        <f t="shared" si="0"/>
        <v>31471071</v>
      </c>
      <c r="H25" s="21"/>
      <c r="I25" s="21"/>
      <c r="J25" s="21"/>
      <c r="K25" s="21"/>
      <c r="L25" s="21"/>
      <c r="M25" s="21"/>
      <c r="N25" s="21">
        <f t="shared" si="19"/>
        <v>31471071</v>
      </c>
      <c r="O25" s="21"/>
      <c r="P25" s="21"/>
      <c r="Q25" s="22"/>
      <c r="R25" s="21"/>
      <c r="S25" s="21"/>
      <c r="T25" s="21"/>
      <c r="U25" s="21">
        <v>5141700</v>
      </c>
      <c r="V25" s="23"/>
      <c r="W25" s="21">
        <v>5141700</v>
      </c>
      <c r="X25" s="21"/>
      <c r="Y25" s="21"/>
      <c r="Z25" s="21"/>
      <c r="AA25" s="21"/>
      <c r="AB25" s="21"/>
      <c r="AC25" s="21">
        <f>SUM(V25:AB25)</f>
        <v>5141700</v>
      </c>
      <c r="AD25" s="24"/>
      <c r="AE25" s="24"/>
      <c r="AF25" s="21"/>
      <c r="AG25" s="21"/>
      <c r="AH25" s="21"/>
      <c r="AI25" s="21"/>
      <c r="AJ25" s="21">
        <f t="shared" si="20"/>
        <v>0</v>
      </c>
      <c r="AK25" s="21"/>
      <c r="AL25" s="21"/>
      <c r="AM25" s="21"/>
      <c r="AN25" s="21">
        <f t="shared" si="25"/>
        <v>0</v>
      </c>
      <c r="AO25" s="21"/>
      <c r="AP25" s="21">
        <v>5141700</v>
      </c>
      <c r="AQ25" s="21"/>
      <c r="AR25" s="21"/>
      <c r="AS25" s="21"/>
      <c r="AT25" s="21">
        <f t="shared" si="5"/>
        <v>5141700</v>
      </c>
      <c r="AU25" s="21"/>
      <c r="AV25" s="21">
        <v>26329371</v>
      </c>
      <c r="AW25" s="21"/>
      <c r="AX25" s="23">
        <f>SUM(AU25:AW25)</f>
        <v>26329371</v>
      </c>
      <c r="AY25" s="25">
        <f t="shared" si="26"/>
        <v>0</v>
      </c>
      <c r="AZ25" s="25">
        <f t="shared" si="21"/>
        <v>0</v>
      </c>
      <c r="BA25" s="25">
        <f t="shared" si="22"/>
        <v>0</v>
      </c>
      <c r="BB25" s="25">
        <f>N25+O25-P25-U25-T25+AD25-AE25-S25</f>
        <v>26329371</v>
      </c>
      <c r="BC25" s="25">
        <f t="shared" si="11"/>
        <v>0</v>
      </c>
      <c r="BD25" s="25">
        <f t="shared" si="23"/>
        <v>0</v>
      </c>
      <c r="BE25" s="25">
        <f t="shared" si="24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S26" si="27">SUM(C9:C25)</f>
        <v>0</v>
      </c>
      <c r="D26" s="51">
        <f t="shared" si="27"/>
        <v>843198385</v>
      </c>
      <c r="E26" s="51">
        <f t="shared" si="27"/>
        <v>207573138</v>
      </c>
      <c r="F26" s="51">
        <f t="shared" si="27"/>
        <v>0</v>
      </c>
      <c r="G26" s="52">
        <f t="shared" si="27"/>
        <v>1050771523</v>
      </c>
      <c r="H26" s="52">
        <f t="shared" si="27"/>
        <v>0</v>
      </c>
      <c r="I26" s="52">
        <f t="shared" si="27"/>
        <v>0</v>
      </c>
      <c r="J26" s="52">
        <f t="shared" si="27"/>
        <v>0</v>
      </c>
      <c r="K26" s="52">
        <f t="shared" si="27"/>
        <v>0</v>
      </c>
      <c r="L26" s="52">
        <f t="shared" si="27"/>
        <v>0</v>
      </c>
      <c r="M26" s="52">
        <f t="shared" si="27"/>
        <v>0</v>
      </c>
      <c r="N26" s="52">
        <f t="shared" si="27"/>
        <v>1050771523</v>
      </c>
      <c r="O26" s="52">
        <f t="shared" si="27"/>
        <v>293890</v>
      </c>
      <c r="P26" s="52">
        <f t="shared" si="27"/>
        <v>293890</v>
      </c>
      <c r="Q26" s="52">
        <f t="shared" si="27"/>
        <v>0</v>
      </c>
      <c r="R26" s="52">
        <f t="shared" si="27"/>
        <v>0</v>
      </c>
      <c r="S26" s="52">
        <f t="shared" si="27"/>
        <v>0</v>
      </c>
      <c r="T26" s="52"/>
      <c r="U26" s="52">
        <f t="shared" ref="U26:BE26" si="28">SUM(U9:U25)</f>
        <v>220529182</v>
      </c>
      <c r="V26" s="52">
        <f t="shared" si="28"/>
        <v>0</v>
      </c>
      <c r="W26" s="52">
        <f t="shared" si="28"/>
        <v>185095460</v>
      </c>
      <c r="X26" s="52">
        <f t="shared" si="28"/>
        <v>0</v>
      </c>
      <c r="Y26" s="52">
        <f t="shared" si="28"/>
        <v>0</v>
      </c>
      <c r="Z26" s="52">
        <f t="shared" si="28"/>
        <v>33063597</v>
      </c>
      <c r="AA26" s="52">
        <f t="shared" si="28"/>
        <v>0</v>
      </c>
      <c r="AB26" s="52">
        <f t="shared" si="28"/>
        <v>0</v>
      </c>
      <c r="AC26" s="52">
        <f t="shared" si="28"/>
        <v>218159057</v>
      </c>
      <c r="AD26" s="52">
        <f t="shared" si="28"/>
        <v>6933891</v>
      </c>
      <c r="AE26" s="52">
        <f t="shared" si="28"/>
        <v>6933891</v>
      </c>
      <c r="AF26" s="52">
        <f t="shared" si="28"/>
        <v>0</v>
      </c>
      <c r="AG26" s="52">
        <f t="shared" si="28"/>
        <v>23530597</v>
      </c>
      <c r="AH26" s="52">
        <f t="shared" si="28"/>
        <v>0</v>
      </c>
      <c r="AI26" s="52">
        <f t="shared" si="28"/>
        <v>2833000</v>
      </c>
      <c r="AJ26" s="52">
        <f t="shared" si="28"/>
        <v>26363597</v>
      </c>
      <c r="AK26" s="52">
        <f t="shared" si="28"/>
        <v>6700000</v>
      </c>
      <c r="AL26" s="52">
        <f t="shared" si="28"/>
        <v>0</v>
      </c>
      <c r="AM26" s="52">
        <f t="shared" si="28"/>
        <v>0</v>
      </c>
      <c r="AN26" s="52">
        <f t="shared" si="28"/>
        <v>33063597</v>
      </c>
      <c r="AO26" s="52">
        <f t="shared" si="28"/>
        <v>70040760</v>
      </c>
      <c r="AP26" s="52">
        <f t="shared" si="28"/>
        <v>110774700</v>
      </c>
      <c r="AQ26" s="52">
        <f t="shared" si="28"/>
        <v>3400000</v>
      </c>
      <c r="AR26" s="52">
        <f t="shared" si="28"/>
        <v>880000</v>
      </c>
      <c r="AS26" s="52">
        <f t="shared" si="28"/>
        <v>0</v>
      </c>
      <c r="AT26" s="52">
        <f t="shared" si="28"/>
        <v>185095460</v>
      </c>
      <c r="AU26" s="52">
        <f t="shared" si="28"/>
        <v>602644435</v>
      </c>
      <c r="AV26" s="52">
        <f t="shared" si="28"/>
        <v>227627645</v>
      </c>
      <c r="AW26" s="52">
        <f t="shared" si="28"/>
        <v>0</v>
      </c>
      <c r="AX26" s="52">
        <f t="shared" si="28"/>
        <v>830242341</v>
      </c>
      <c r="AY26" s="52">
        <f t="shared" si="28"/>
        <v>0</v>
      </c>
      <c r="AZ26" s="52">
        <f t="shared" si="28"/>
        <v>0</v>
      </c>
      <c r="BA26" s="52">
        <f t="shared" si="28"/>
        <v>0</v>
      </c>
      <c r="BB26" s="52">
        <f t="shared" si="28"/>
        <v>830242341</v>
      </c>
      <c r="BC26" s="52">
        <f t="shared" si="28"/>
        <v>0</v>
      </c>
      <c r="BD26" s="52">
        <f t="shared" si="28"/>
        <v>0</v>
      </c>
      <c r="BE26" s="52">
        <f t="shared" si="28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185095460</v>
      </c>
      <c r="X27" s="2"/>
      <c r="Y27" s="2"/>
      <c r="Z27" s="6">
        <f>AN26</f>
        <v>33063597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/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/>
      <c r="AP30" s="56"/>
      <c r="AQ30" s="56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/>
      <c r="AP31" s="54"/>
      <c r="AQ31" s="54"/>
      <c r="AR31" s="54"/>
      <c r="AS31" s="54"/>
      <c r="AT31" s="54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/>
      <c r="AP32" s="125"/>
      <c r="AQ32" s="60"/>
      <c r="AR32" s="60"/>
      <c r="AS32" s="124"/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/>
      <c r="AP33" s="61"/>
      <c r="AQ33" s="61"/>
      <c r="AR33" s="61"/>
      <c r="AS33" s="61"/>
      <c r="AT33" s="61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54"/>
      <c r="X36" s="2"/>
      <c r="Y36" s="54"/>
      <c r="Z36" s="2"/>
      <c r="AA36" s="2"/>
      <c r="AB36" s="54"/>
      <c r="AC36" s="2"/>
      <c r="AD36" s="2"/>
      <c r="AE36" s="2"/>
      <c r="AF36" s="2"/>
      <c r="AG36" s="6"/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3.5</v>
      </c>
      <c r="R37" s="2" t="s">
        <v>77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L10" activePane="bottomRight" state="frozen"/>
      <selection pane="topRight" activeCell="C1" sqref="C1"/>
      <selection pane="bottomLeft" activeCell="A8" sqref="A8"/>
      <selection pane="bottomRight" activeCell="Q13" sqref="Q13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1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20777000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-39344437</v>
      </c>
      <c r="AQ3" s="6">
        <f>AP3+AP23</f>
        <v>-39344437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8425015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0">
        <f>MARET!AU9</f>
        <v>21431019</v>
      </c>
      <c r="E9" s="20">
        <f>MARET!AV9</f>
        <v>13905450</v>
      </c>
      <c r="F9" s="20">
        <f>MARET!AW9</f>
        <v>0</v>
      </c>
      <c r="G9" s="20">
        <f t="shared" ref="G9:G25" si="0">SUM(D9:F9)</f>
        <v>35336469</v>
      </c>
      <c r="H9" s="21"/>
      <c r="I9" s="21"/>
      <c r="J9" s="21"/>
      <c r="K9" s="21"/>
      <c r="L9" s="21"/>
      <c r="M9" s="21"/>
      <c r="N9" s="21">
        <f t="shared" ref="N9:N25" si="1">SUM(G9:M9)</f>
        <v>35336469</v>
      </c>
      <c r="O9" s="21">
        <v>212</v>
      </c>
      <c r="P9" s="21">
        <v>212</v>
      </c>
      <c r="Q9" s="22"/>
      <c r="R9" s="21"/>
      <c r="S9" s="21"/>
      <c r="T9" s="21"/>
      <c r="U9" s="21">
        <v>13668150</v>
      </c>
      <c r="V9" s="23"/>
      <c r="W9" s="21">
        <v>6668150</v>
      </c>
      <c r="X9" s="21"/>
      <c r="Y9" s="21"/>
      <c r="Z9" s="21">
        <v>7000000</v>
      </c>
      <c r="AA9" s="21"/>
      <c r="AB9" s="21"/>
      <c r="AC9" s="21">
        <f t="shared" ref="AC9:AC23" si="2">SUM(V9:AB9)</f>
        <v>13668150</v>
      </c>
      <c r="AD9" s="24"/>
      <c r="AE9" s="24"/>
      <c r="AF9" s="21"/>
      <c r="AG9" s="21"/>
      <c r="AH9" s="21"/>
      <c r="AI9" s="21">
        <v>7000000</v>
      </c>
      <c r="AJ9" s="21">
        <f t="shared" ref="AJ9:AJ21" si="3">SUM(AF9:AI9)</f>
        <v>7000000</v>
      </c>
      <c r="AK9" s="21"/>
      <c r="AL9" s="21"/>
      <c r="AM9" s="21"/>
      <c r="AN9" s="21">
        <f t="shared" ref="AN9:AN25" si="4">AJ9+AK9</f>
        <v>7000000</v>
      </c>
      <c r="AO9" s="21">
        <v>602000</v>
      </c>
      <c r="AP9" s="21">
        <v>5766150</v>
      </c>
      <c r="AQ9" s="21">
        <v>300000</v>
      </c>
      <c r="AR9" s="21"/>
      <c r="AS9" s="21"/>
      <c r="AT9" s="21">
        <f t="shared" ref="AT9:AT25" si="5">SUM(AO9:AS9)</f>
        <v>6668150</v>
      </c>
      <c r="AU9" s="21">
        <v>496019</v>
      </c>
      <c r="AV9" s="21">
        <v>21172300</v>
      </c>
      <c r="AW9" s="21">
        <v>0</v>
      </c>
      <c r="AX9" s="23">
        <f t="shared" ref="AX9:AX23" si="6">SUM(AU9:AW9)</f>
        <v>21668319</v>
      </c>
      <c r="AY9" s="25">
        <f t="shared" ref="AY9:AY25" si="7">U9-AC9</f>
        <v>0</v>
      </c>
      <c r="AZ9" s="25">
        <f t="shared" ref="AZ9:AZ19" si="8">W9+Y9-AT9</f>
        <v>0</v>
      </c>
      <c r="BA9" s="25">
        <f t="shared" ref="BA9:BA19" si="9">Z9+AB9-AN9</f>
        <v>0</v>
      </c>
      <c r="BB9" s="25">
        <f t="shared" ref="BB9:BB24" si="10">N9+O9-P9-U9+AD9-AE9-S9</f>
        <v>21668319</v>
      </c>
      <c r="BC9" s="25">
        <f t="shared" ref="BC9:BC11" si="11">AX9-BB9</f>
        <v>0</v>
      </c>
      <c r="BD9" s="25">
        <f t="shared" ref="BD9:BD10" si="12">AD9-AE9</f>
        <v>0</v>
      </c>
      <c r="BE9" s="25">
        <f t="shared" ref="BE9:BE10" si="13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0">
        <f>MARET!AU10</f>
        <v>35731176</v>
      </c>
      <c r="E10" s="20">
        <f>MARET!AV10</f>
        <v>8122700</v>
      </c>
      <c r="F10" s="20">
        <f>MARET!AW10</f>
        <v>0</v>
      </c>
      <c r="G10" s="20">
        <f t="shared" si="0"/>
        <v>43853876</v>
      </c>
      <c r="H10" s="21"/>
      <c r="I10" s="21"/>
      <c r="J10" s="21"/>
      <c r="K10" s="21"/>
      <c r="L10" s="21"/>
      <c r="M10" s="21"/>
      <c r="N10" s="21">
        <f t="shared" si="1"/>
        <v>43853876</v>
      </c>
      <c r="O10" s="21">
        <v>12289</v>
      </c>
      <c r="P10" s="21">
        <v>12289</v>
      </c>
      <c r="Q10" s="22"/>
      <c r="R10" s="21"/>
      <c r="S10" s="21"/>
      <c r="T10" s="21"/>
      <c r="U10" s="21">
        <v>17950150</v>
      </c>
      <c r="V10" s="23"/>
      <c r="W10" s="21">
        <v>11168850</v>
      </c>
      <c r="X10" s="21"/>
      <c r="Y10" s="21"/>
      <c r="Z10" s="21">
        <v>6781300</v>
      </c>
      <c r="AA10" s="21"/>
      <c r="AB10" s="21"/>
      <c r="AC10" s="21">
        <f t="shared" si="2"/>
        <v>17950150</v>
      </c>
      <c r="AD10" s="24">
        <v>399121</v>
      </c>
      <c r="AE10" s="24">
        <v>399121</v>
      </c>
      <c r="AF10" s="21"/>
      <c r="AG10" s="21"/>
      <c r="AH10" s="21"/>
      <c r="AI10" s="21">
        <v>6781300</v>
      </c>
      <c r="AJ10" s="21">
        <f t="shared" si="3"/>
        <v>6781300</v>
      </c>
      <c r="AK10" s="21"/>
      <c r="AL10" s="21"/>
      <c r="AM10" s="21"/>
      <c r="AN10" s="21">
        <f t="shared" si="4"/>
        <v>6781300</v>
      </c>
      <c r="AO10" s="21">
        <v>4431500</v>
      </c>
      <c r="AP10" s="21">
        <v>6737350</v>
      </c>
      <c r="AQ10" s="21"/>
      <c r="AR10" s="21"/>
      <c r="AS10" s="21"/>
      <c r="AT10" s="21">
        <f t="shared" si="5"/>
        <v>11168850</v>
      </c>
      <c r="AU10" s="21">
        <v>1151176</v>
      </c>
      <c r="AV10" s="21">
        <v>24752550</v>
      </c>
      <c r="AW10" s="21">
        <v>0</v>
      </c>
      <c r="AX10" s="23">
        <f t="shared" si="6"/>
        <v>25903726</v>
      </c>
      <c r="AY10" s="25">
        <f t="shared" si="7"/>
        <v>0</v>
      </c>
      <c r="AZ10" s="25">
        <f t="shared" si="8"/>
        <v>0</v>
      </c>
      <c r="BA10" s="25">
        <f t="shared" si="9"/>
        <v>0</v>
      </c>
      <c r="BB10" s="25">
        <f t="shared" si="10"/>
        <v>25903726</v>
      </c>
      <c r="BC10" s="25">
        <f t="shared" si="11"/>
        <v>0</v>
      </c>
      <c r="BD10" s="25">
        <f t="shared" si="12"/>
        <v>0</v>
      </c>
      <c r="BE10" s="25">
        <f t="shared" si="13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>
      <c r="A11" s="18">
        <v>3</v>
      </c>
      <c r="B11" s="19" t="s">
        <v>59</v>
      </c>
      <c r="C11" s="19"/>
      <c r="D11" s="20">
        <f>MARET!AU11</f>
        <v>36611302</v>
      </c>
      <c r="E11" s="20">
        <f>MARET!AV11</f>
        <v>17618400</v>
      </c>
      <c r="F11" s="20">
        <f>MARET!AW11</f>
        <v>0</v>
      </c>
      <c r="G11" s="20">
        <f t="shared" si="0"/>
        <v>54229702</v>
      </c>
      <c r="H11" s="21"/>
      <c r="I11" s="21"/>
      <c r="J11" s="21"/>
      <c r="K11" s="21"/>
      <c r="L11" s="21"/>
      <c r="M11" s="21"/>
      <c r="N11" s="21">
        <f t="shared" si="1"/>
        <v>54229702</v>
      </c>
      <c r="O11" s="21">
        <v>15614</v>
      </c>
      <c r="P11" s="21">
        <v>15614</v>
      </c>
      <c r="Q11" s="22"/>
      <c r="R11" s="21"/>
      <c r="S11" s="21"/>
      <c r="T11" s="21"/>
      <c r="U11" s="21">
        <v>17618400</v>
      </c>
      <c r="V11" s="23"/>
      <c r="W11" s="21">
        <v>17618400</v>
      </c>
      <c r="X11" s="21"/>
      <c r="Y11" s="21"/>
      <c r="Z11" s="21"/>
      <c r="AA11" s="21"/>
      <c r="AB11" s="21"/>
      <c r="AC11" s="21">
        <f t="shared" si="2"/>
        <v>17618400</v>
      </c>
      <c r="AD11" s="24"/>
      <c r="AE11" s="24"/>
      <c r="AF11" s="21"/>
      <c r="AG11" s="21"/>
      <c r="AH11" s="21"/>
      <c r="AI11" s="21"/>
      <c r="AJ11" s="21">
        <f t="shared" si="3"/>
        <v>0</v>
      </c>
      <c r="AK11" s="21"/>
      <c r="AL11" s="21"/>
      <c r="AM11" s="21"/>
      <c r="AN11" s="21">
        <f t="shared" si="4"/>
        <v>0</v>
      </c>
      <c r="AO11" s="21"/>
      <c r="AP11" s="21">
        <v>17618400</v>
      </c>
      <c r="AQ11" s="21"/>
      <c r="AR11" s="21"/>
      <c r="AS11" s="21"/>
      <c r="AT11" s="21">
        <f t="shared" si="5"/>
        <v>17618400</v>
      </c>
      <c r="AU11" s="21">
        <v>36611302</v>
      </c>
      <c r="AV11" s="21">
        <v>0</v>
      </c>
      <c r="AW11" s="21">
        <v>0</v>
      </c>
      <c r="AX11" s="23">
        <f t="shared" si="6"/>
        <v>36611302</v>
      </c>
      <c r="AY11" s="25">
        <f t="shared" si="7"/>
        <v>0</v>
      </c>
      <c r="AZ11" s="25">
        <f t="shared" si="8"/>
        <v>0</v>
      </c>
      <c r="BA11" s="25">
        <f t="shared" si="9"/>
        <v>0</v>
      </c>
      <c r="BB11" s="25">
        <f t="shared" si="10"/>
        <v>36611302</v>
      </c>
      <c r="BC11" s="25">
        <f t="shared" si="11"/>
        <v>0</v>
      </c>
      <c r="BD11" s="25">
        <v>0</v>
      </c>
      <c r="BE11" s="25">
        <v>0</v>
      </c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</row>
    <row r="12" spans="1:76" ht="15.75" customHeight="1">
      <c r="A12" s="18">
        <v>4</v>
      </c>
      <c r="B12" s="19" t="s">
        <v>60</v>
      </c>
      <c r="C12" s="19"/>
      <c r="D12" s="20">
        <f>MARET!AU12</f>
        <v>51081</v>
      </c>
      <c r="E12" s="20">
        <f>MARET!AV12</f>
        <v>16302100</v>
      </c>
      <c r="F12" s="20">
        <f>MARET!AW12</f>
        <v>0</v>
      </c>
      <c r="G12" s="20">
        <f t="shared" si="0"/>
        <v>16353181</v>
      </c>
      <c r="H12" s="21"/>
      <c r="I12" s="21"/>
      <c r="J12" s="21"/>
      <c r="K12" s="21"/>
      <c r="L12" s="21"/>
      <c r="M12" s="21"/>
      <c r="N12" s="21">
        <f t="shared" si="1"/>
        <v>16353181</v>
      </c>
      <c r="O12" s="21">
        <v>22</v>
      </c>
      <c r="P12" s="21">
        <v>22</v>
      </c>
      <c r="Q12" s="22"/>
      <c r="R12" s="21"/>
      <c r="S12" s="21"/>
      <c r="T12" s="21"/>
      <c r="U12" s="21">
        <v>3565000</v>
      </c>
      <c r="V12" s="23"/>
      <c r="W12" s="21">
        <v>3565000</v>
      </c>
      <c r="X12" s="21"/>
      <c r="Y12" s="21"/>
      <c r="Z12" s="21"/>
      <c r="AA12" s="21"/>
      <c r="AB12" s="21"/>
      <c r="AC12" s="21">
        <f t="shared" si="2"/>
        <v>3565000</v>
      </c>
      <c r="AD12" s="24"/>
      <c r="AE12" s="24"/>
      <c r="AF12" s="21"/>
      <c r="AG12" s="21"/>
      <c r="AH12" s="21"/>
      <c r="AI12" s="21"/>
      <c r="AJ12" s="21">
        <f t="shared" si="3"/>
        <v>0</v>
      </c>
      <c r="AK12" s="21"/>
      <c r="AL12" s="21"/>
      <c r="AM12" s="21"/>
      <c r="AN12" s="21">
        <f t="shared" si="4"/>
        <v>0</v>
      </c>
      <c r="AO12" s="21">
        <v>965000</v>
      </c>
      <c r="AP12" s="21">
        <v>2600000</v>
      </c>
      <c r="AQ12" s="21"/>
      <c r="AR12" s="21"/>
      <c r="AS12" s="21"/>
      <c r="AT12" s="21">
        <f t="shared" si="5"/>
        <v>3565000</v>
      </c>
      <c r="AU12" s="21">
        <v>51081</v>
      </c>
      <c r="AV12" s="21">
        <v>12737100</v>
      </c>
      <c r="AW12" s="21">
        <v>0</v>
      </c>
      <c r="AX12" s="23">
        <f t="shared" si="6"/>
        <v>12788181</v>
      </c>
      <c r="AY12" s="25">
        <f t="shared" si="7"/>
        <v>0</v>
      </c>
      <c r="AZ12" s="25">
        <f t="shared" si="8"/>
        <v>0</v>
      </c>
      <c r="BA12" s="25">
        <f t="shared" si="9"/>
        <v>0</v>
      </c>
      <c r="BB12" s="25">
        <f t="shared" si="10"/>
        <v>12788181</v>
      </c>
      <c r="BC12" s="25"/>
      <c r="BD12" s="25">
        <f t="shared" ref="BD12:BD13" si="14">AD12-AE12</f>
        <v>0</v>
      </c>
      <c r="BE12" s="25">
        <f t="shared" ref="BE12:BE19" si="15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18">
        <v>5</v>
      </c>
      <c r="B13" s="19" t="s">
        <v>61</v>
      </c>
      <c r="C13" s="19"/>
      <c r="D13" s="20">
        <f>MARET!AU13</f>
        <v>78691865</v>
      </c>
      <c r="E13" s="20">
        <f>MARET!AV13</f>
        <v>5003010</v>
      </c>
      <c r="F13" s="20">
        <f>MARET!AW13</f>
        <v>0</v>
      </c>
      <c r="G13" s="20">
        <f t="shared" si="0"/>
        <v>83694875</v>
      </c>
      <c r="H13" s="21"/>
      <c r="I13" s="21"/>
      <c r="J13" s="21"/>
      <c r="K13" s="21"/>
      <c r="L13" s="21"/>
      <c r="M13" s="21"/>
      <c r="N13" s="21">
        <f t="shared" si="1"/>
        <v>83694875</v>
      </c>
      <c r="O13" s="21">
        <v>15735</v>
      </c>
      <c r="P13" s="21">
        <v>15735</v>
      </c>
      <c r="Q13" s="22"/>
      <c r="R13" s="21"/>
      <c r="S13" s="21"/>
      <c r="T13" s="21"/>
      <c r="U13" s="21">
        <v>30264250</v>
      </c>
      <c r="V13" s="23"/>
      <c r="W13" s="21">
        <v>12703250</v>
      </c>
      <c r="X13" s="21"/>
      <c r="Y13" s="21"/>
      <c r="Z13" s="21">
        <v>17561000</v>
      </c>
      <c r="AA13" s="21"/>
      <c r="AB13" s="21"/>
      <c r="AC13" s="21">
        <f t="shared" si="2"/>
        <v>30264250</v>
      </c>
      <c r="AD13" s="24">
        <v>381810</v>
      </c>
      <c r="AE13" s="24">
        <v>381810</v>
      </c>
      <c r="AF13" s="21"/>
      <c r="AG13" s="21"/>
      <c r="AH13" s="21"/>
      <c r="AI13" s="21">
        <v>17561000</v>
      </c>
      <c r="AJ13" s="21">
        <f t="shared" si="3"/>
        <v>17561000</v>
      </c>
      <c r="AK13" s="21"/>
      <c r="AL13" s="21"/>
      <c r="AM13" s="21"/>
      <c r="AN13" s="21">
        <f t="shared" si="4"/>
        <v>17561000</v>
      </c>
      <c r="AO13" s="21">
        <v>5699750</v>
      </c>
      <c r="AP13" s="21">
        <v>7003500</v>
      </c>
      <c r="AQ13" s="21"/>
      <c r="AR13" s="21"/>
      <c r="AS13" s="21"/>
      <c r="AT13" s="21">
        <f t="shared" si="5"/>
        <v>12703250</v>
      </c>
      <c r="AU13" s="21">
        <v>35453865</v>
      </c>
      <c r="AV13" s="21">
        <v>17976760</v>
      </c>
      <c r="AW13" s="21">
        <v>0</v>
      </c>
      <c r="AX13" s="23">
        <f t="shared" si="6"/>
        <v>53430625</v>
      </c>
      <c r="AY13" s="25">
        <f t="shared" si="7"/>
        <v>0</v>
      </c>
      <c r="AZ13" s="25">
        <f t="shared" si="8"/>
        <v>0</v>
      </c>
      <c r="BA13" s="25">
        <f t="shared" si="9"/>
        <v>0</v>
      </c>
      <c r="BB13" s="25">
        <f t="shared" si="10"/>
        <v>53430625</v>
      </c>
      <c r="BC13" s="25">
        <f t="shared" ref="BC13:BC25" si="16">AX13-BB13</f>
        <v>0</v>
      </c>
      <c r="BD13" s="25">
        <f t="shared" si="14"/>
        <v>0</v>
      </c>
      <c r="BE13" s="25">
        <f t="shared" si="15"/>
        <v>0</v>
      </c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</row>
    <row r="14" spans="1:76">
      <c r="A14" s="18">
        <v>6</v>
      </c>
      <c r="B14" s="19" t="s">
        <v>62</v>
      </c>
      <c r="C14" s="19"/>
      <c r="D14" s="20">
        <f>MARET!AU14</f>
        <v>44302170</v>
      </c>
      <c r="E14" s="20">
        <f>MARET!AV14</f>
        <v>0</v>
      </c>
      <c r="F14" s="20">
        <f>MARET!AW14</f>
        <v>0</v>
      </c>
      <c r="G14" s="20">
        <f t="shared" si="0"/>
        <v>44302170</v>
      </c>
      <c r="H14" s="21"/>
      <c r="I14" s="21"/>
      <c r="J14" s="21"/>
      <c r="K14" s="21"/>
      <c r="L14" s="21"/>
      <c r="M14" s="21"/>
      <c r="N14" s="21">
        <f t="shared" si="1"/>
        <v>44302170</v>
      </c>
      <c r="O14" s="21">
        <v>16126</v>
      </c>
      <c r="P14" s="21">
        <v>16126</v>
      </c>
      <c r="Q14" s="22"/>
      <c r="R14" s="21"/>
      <c r="S14" s="21"/>
      <c r="T14" s="21"/>
      <c r="U14" s="21">
        <v>6490000</v>
      </c>
      <c r="V14" s="23"/>
      <c r="W14" s="21">
        <v>5500000</v>
      </c>
      <c r="X14" s="21"/>
      <c r="Y14" s="21"/>
      <c r="Z14" s="21">
        <v>990000</v>
      </c>
      <c r="AA14" s="21"/>
      <c r="AB14" s="21"/>
      <c r="AC14" s="21">
        <f t="shared" si="2"/>
        <v>6490000</v>
      </c>
      <c r="AD14" s="24"/>
      <c r="AE14" s="24"/>
      <c r="AF14" s="21"/>
      <c r="AG14" s="21"/>
      <c r="AH14" s="21"/>
      <c r="AI14" s="21">
        <v>990000</v>
      </c>
      <c r="AJ14" s="21">
        <f t="shared" si="3"/>
        <v>990000</v>
      </c>
      <c r="AK14" s="21">
        <v>0</v>
      </c>
      <c r="AL14" s="21"/>
      <c r="AM14" s="21"/>
      <c r="AN14" s="21">
        <f t="shared" si="4"/>
        <v>990000</v>
      </c>
      <c r="AO14" s="21"/>
      <c r="AP14" s="21">
        <v>5500000</v>
      </c>
      <c r="AQ14" s="21"/>
      <c r="AR14" s="21"/>
      <c r="AS14" s="21"/>
      <c r="AT14" s="21">
        <f t="shared" si="5"/>
        <v>5500000</v>
      </c>
      <c r="AU14" s="21">
        <f>G14-AC14</f>
        <v>37812170</v>
      </c>
      <c r="AV14" s="21">
        <v>0</v>
      </c>
      <c r="AW14" s="21">
        <v>0</v>
      </c>
      <c r="AX14" s="23">
        <f t="shared" si="6"/>
        <v>37812170</v>
      </c>
      <c r="AY14" s="25">
        <f t="shared" si="7"/>
        <v>0</v>
      </c>
      <c r="AZ14" s="25">
        <f t="shared" si="8"/>
        <v>0</v>
      </c>
      <c r="BA14" s="25">
        <f t="shared" si="9"/>
        <v>0</v>
      </c>
      <c r="BB14" s="25">
        <f t="shared" si="10"/>
        <v>37812170</v>
      </c>
      <c r="BC14" s="25">
        <f t="shared" si="16"/>
        <v>0</v>
      </c>
      <c r="BD14" s="25">
        <f>F14+AD14-AE14</f>
        <v>0</v>
      </c>
      <c r="BE14" s="25">
        <f t="shared" si="15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0">
        <f>MARET!AU15</f>
        <v>28826</v>
      </c>
      <c r="E15" s="20">
        <f>MARET!AV15</f>
        <v>12479500</v>
      </c>
      <c r="F15" s="20">
        <f>MARET!AW15</f>
        <v>0</v>
      </c>
      <c r="G15" s="20">
        <f t="shared" si="0"/>
        <v>12508326</v>
      </c>
      <c r="H15" s="31"/>
      <c r="I15" s="21"/>
      <c r="J15" s="21"/>
      <c r="K15" s="21"/>
      <c r="L15" s="21"/>
      <c r="M15" s="21"/>
      <c r="N15" s="21">
        <f t="shared" si="1"/>
        <v>12508326</v>
      </c>
      <c r="O15" s="21">
        <v>12</v>
      </c>
      <c r="P15" s="21">
        <v>12</v>
      </c>
      <c r="Q15" s="22"/>
      <c r="R15" s="21"/>
      <c r="S15" s="21"/>
      <c r="T15" s="21"/>
      <c r="U15" s="21">
        <v>3253000</v>
      </c>
      <c r="V15" s="23"/>
      <c r="W15" s="21">
        <v>3253000</v>
      </c>
      <c r="X15" s="21"/>
      <c r="Y15" s="21"/>
      <c r="Z15" s="21"/>
      <c r="AA15" s="21"/>
      <c r="AB15" s="21"/>
      <c r="AC15" s="21">
        <f t="shared" si="2"/>
        <v>3253000</v>
      </c>
      <c r="AD15" s="24"/>
      <c r="AE15" s="24"/>
      <c r="AF15" s="21"/>
      <c r="AG15" s="21"/>
      <c r="AH15" s="21"/>
      <c r="AI15" s="21"/>
      <c r="AJ15" s="21">
        <f t="shared" si="3"/>
        <v>0</v>
      </c>
      <c r="AK15" s="21"/>
      <c r="AL15" s="21"/>
      <c r="AM15" s="21"/>
      <c r="AN15" s="21">
        <f t="shared" si="4"/>
        <v>0</v>
      </c>
      <c r="AO15" s="21">
        <v>463000</v>
      </c>
      <c r="AP15" s="21">
        <v>2790000</v>
      </c>
      <c r="AQ15" s="21"/>
      <c r="AR15" s="21"/>
      <c r="AS15" s="21"/>
      <c r="AT15" s="21">
        <f t="shared" si="5"/>
        <v>3253000</v>
      </c>
      <c r="AU15" s="21">
        <v>28826</v>
      </c>
      <c r="AV15" s="21">
        <f>G15-U15-AU15</f>
        <v>9226500</v>
      </c>
      <c r="AW15" s="21">
        <v>0</v>
      </c>
      <c r="AX15" s="23">
        <f t="shared" si="6"/>
        <v>9255326</v>
      </c>
      <c r="AY15" s="25">
        <f t="shared" si="7"/>
        <v>0</v>
      </c>
      <c r="AZ15" s="25">
        <f t="shared" si="8"/>
        <v>0</v>
      </c>
      <c r="BA15" s="25">
        <f t="shared" si="9"/>
        <v>0</v>
      </c>
      <c r="BB15" s="25">
        <f t="shared" si="10"/>
        <v>9255326</v>
      </c>
      <c r="BC15" s="25">
        <f t="shared" si="16"/>
        <v>0</v>
      </c>
      <c r="BD15" s="25">
        <f t="shared" ref="BD15:BD19" si="17">AD15-AE15</f>
        <v>0</v>
      </c>
      <c r="BE15" s="25">
        <f t="shared" si="15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18">
        <v>8</v>
      </c>
      <c r="B16" s="19" t="s">
        <v>64</v>
      </c>
      <c r="C16" s="19"/>
      <c r="D16" s="20">
        <f>MARET!AU16</f>
        <v>8425015</v>
      </c>
      <c r="E16" s="20">
        <f>MARET!AV16</f>
        <v>3165000</v>
      </c>
      <c r="F16" s="20">
        <f>MARET!AW16</f>
        <v>0</v>
      </c>
      <c r="G16" s="20">
        <f t="shared" si="0"/>
        <v>11590015</v>
      </c>
      <c r="H16" s="21"/>
      <c r="I16" s="21"/>
      <c r="J16" s="21"/>
      <c r="K16" s="21"/>
      <c r="L16" s="21"/>
      <c r="M16" s="21"/>
      <c r="N16" s="21">
        <f t="shared" si="1"/>
        <v>11590015</v>
      </c>
      <c r="O16" s="21">
        <v>3593</v>
      </c>
      <c r="P16" s="21">
        <v>3593</v>
      </c>
      <c r="Q16" s="22"/>
      <c r="R16" s="21"/>
      <c r="S16" s="21"/>
      <c r="T16" s="21"/>
      <c r="U16" s="21">
        <v>3165000</v>
      </c>
      <c r="V16" s="23"/>
      <c r="W16" s="21">
        <v>3165000</v>
      </c>
      <c r="X16" s="21"/>
      <c r="Y16" s="21"/>
      <c r="Z16" s="21"/>
      <c r="AA16" s="21"/>
      <c r="AB16" s="21"/>
      <c r="AC16" s="21">
        <f t="shared" si="2"/>
        <v>3165000</v>
      </c>
      <c r="AD16" s="24"/>
      <c r="AE16" s="24"/>
      <c r="AF16" s="21"/>
      <c r="AG16" s="21"/>
      <c r="AH16" s="21"/>
      <c r="AI16" s="21"/>
      <c r="AJ16" s="21">
        <f t="shared" si="3"/>
        <v>0</v>
      </c>
      <c r="AK16" s="21"/>
      <c r="AL16" s="21"/>
      <c r="AM16" s="21"/>
      <c r="AN16" s="21">
        <f t="shared" si="4"/>
        <v>0</v>
      </c>
      <c r="AO16" s="21">
        <v>0</v>
      </c>
      <c r="AP16" s="21">
        <v>3165000</v>
      </c>
      <c r="AQ16" s="21"/>
      <c r="AR16" s="21"/>
      <c r="AS16" s="21"/>
      <c r="AT16" s="21">
        <f t="shared" si="5"/>
        <v>3165000</v>
      </c>
      <c r="AU16" s="21">
        <v>8425015</v>
      </c>
      <c r="AV16" s="21">
        <v>0</v>
      </c>
      <c r="AW16" s="21">
        <v>0</v>
      </c>
      <c r="AX16" s="23">
        <f t="shared" si="6"/>
        <v>8425015</v>
      </c>
      <c r="AY16" s="25">
        <f t="shared" si="7"/>
        <v>0</v>
      </c>
      <c r="AZ16" s="25">
        <f t="shared" si="8"/>
        <v>0</v>
      </c>
      <c r="BA16" s="25">
        <f t="shared" si="9"/>
        <v>0</v>
      </c>
      <c r="BB16" s="25">
        <f t="shared" si="10"/>
        <v>8425015</v>
      </c>
      <c r="BC16" s="25">
        <f t="shared" si="16"/>
        <v>0</v>
      </c>
      <c r="BD16" s="25">
        <f t="shared" si="17"/>
        <v>0</v>
      </c>
      <c r="BE16" s="25">
        <f t="shared" si="15"/>
        <v>0</v>
      </c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</row>
    <row r="17" spans="1:76">
      <c r="A17" s="18">
        <v>9</v>
      </c>
      <c r="B17" s="19" t="s">
        <v>65</v>
      </c>
      <c r="C17" s="19"/>
      <c r="D17" s="20">
        <f>MARET!AU17</f>
        <v>40903578</v>
      </c>
      <c r="E17" s="20">
        <f>MARET!AV17</f>
        <v>8243800</v>
      </c>
      <c r="F17" s="20">
        <f>MARET!AW17</f>
        <v>0</v>
      </c>
      <c r="G17" s="20">
        <f t="shared" si="0"/>
        <v>49147378</v>
      </c>
      <c r="H17" s="21"/>
      <c r="I17" s="21"/>
      <c r="J17" s="21"/>
      <c r="K17" s="21"/>
      <c r="L17" s="21"/>
      <c r="M17" s="21"/>
      <c r="N17" s="21">
        <f t="shared" si="1"/>
        <v>49147378</v>
      </c>
      <c r="O17" s="21">
        <v>287</v>
      </c>
      <c r="P17" s="21">
        <v>287</v>
      </c>
      <c r="Q17" s="22"/>
      <c r="R17" s="21"/>
      <c r="S17" s="21"/>
      <c r="T17" s="21"/>
      <c r="U17" s="21">
        <v>14789700</v>
      </c>
      <c r="V17" s="23"/>
      <c r="W17" s="21">
        <v>14789700</v>
      </c>
      <c r="X17" s="21"/>
      <c r="Y17" s="21"/>
      <c r="Z17" s="21"/>
      <c r="AA17" s="21"/>
      <c r="AB17" s="21"/>
      <c r="AC17" s="21">
        <f t="shared" si="2"/>
        <v>14789700</v>
      </c>
      <c r="AD17" s="24">
        <v>333765</v>
      </c>
      <c r="AE17" s="24">
        <v>333765</v>
      </c>
      <c r="AF17" s="21"/>
      <c r="AG17" s="21"/>
      <c r="AH17" s="21"/>
      <c r="AI17" s="21"/>
      <c r="AJ17" s="21">
        <f t="shared" si="3"/>
        <v>0</v>
      </c>
      <c r="AK17" s="21"/>
      <c r="AL17" s="21"/>
      <c r="AM17" s="21"/>
      <c r="AN17" s="21">
        <f t="shared" si="4"/>
        <v>0</v>
      </c>
      <c r="AO17" s="21">
        <v>5473000</v>
      </c>
      <c r="AP17" s="21">
        <v>9316700</v>
      </c>
      <c r="AQ17" s="21"/>
      <c r="AR17" s="21"/>
      <c r="AS17" s="21"/>
      <c r="AT17" s="21">
        <f t="shared" si="5"/>
        <v>14789700</v>
      </c>
      <c r="AU17" s="21">
        <v>673578</v>
      </c>
      <c r="AV17" s="21">
        <v>33684100</v>
      </c>
      <c r="AW17" s="21">
        <v>0</v>
      </c>
      <c r="AX17" s="23">
        <f t="shared" si="6"/>
        <v>34357678</v>
      </c>
      <c r="AY17" s="25">
        <f t="shared" si="7"/>
        <v>0</v>
      </c>
      <c r="AZ17" s="25">
        <f t="shared" si="8"/>
        <v>0</v>
      </c>
      <c r="BA17" s="25">
        <f t="shared" si="9"/>
        <v>0</v>
      </c>
      <c r="BB17" s="25">
        <f t="shared" si="10"/>
        <v>34357678</v>
      </c>
      <c r="BC17" s="25">
        <f t="shared" si="16"/>
        <v>0</v>
      </c>
      <c r="BD17" s="25">
        <f t="shared" si="17"/>
        <v>0</v>
      </c>
      <c r="BE17" s="25">
        <f t="shared" si="15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18">
        <v>10</v>
      </c>
      <c r="B18" s="19" t="s">
        <v>66</v>
      </c>
      <c r="C18" s="19"/>
      <c r="D18" s="20">
        <f>MARET!AU18</f>
        <v>41021223</v>
      </c>
      <c r="E18" s="20">
        <f>MARET!AV18</f>
        <v>0</v>
      </c>
      <c r="F18" s="20">
        <f>MARET!AW18</f>
        <v>0</v>
      </c>
      <c r="G18" s="20">
        <f t="shared" si="0"/>
        <v>41021223</v>
      </c>
      <c r="H18" s="21">
        <v>0</v>
      </c>
      <c r="I18" s="21"/>
      <c r="J18" s="21"/>
      <c r="K18" s="21"/>
      <c r="L18" s="21"/>
      <c r="M18" s="21"/>
      <c r="N18" s="21">
        <f t="shared" si="1"/>
        <v>41021223</v>
      </c>
      <c r="O18" s="21">
        <v>17495</v>
      </c>
      <c r="P18" s="21">
        <v>17495</v>
      </c>
      <c r="Q18" s="22"/>
      <c r="R18" s="21"/>
      <c r="S18" s="21"/>
      <c r="T18" s="21"/>
      <c r="U18" s="21"/>
      <c r="V18" s="23"/>
      <c r="W18" s="21"/>
      <c r="X18" s="21"/>
      <c r="Y18" s="21"/>
      <c r="Z18" s="21"/>
      <c r="AA18" s="21"/>
      <c r="AB18" s="21"/>
      <c r="AC18" s="21">
        <f t="shared" si="2"/>
        <v>0</v>
      </c>
      <c r="AD18" s="24"/>
      <c r="AE18" s="24"/>
      <c r="AF18" s="21"/>
      <c r="AG18" s="21"/>
      <c r="AH18" s="21"/>
      <c r="AI18" s="21"/>
      <c r="AJ18" s="21">
        <f t="shared" si="3"/>
        <v>0</v>
      </c>
      <c r="AK18" s="21"/>
      <c r="AL18" s="21"/>
      <c r="AM18" s="21"/>
      <c r="AN18" s="21">
        <f t="shared" si="4"/>
        <v>0</v>
      </c>
      <c r="AO18" s="21"/>
      <c r="AP18" s="21"/>
      <c r="AQ18" s="21"/>
      <c r="AR18" s="21"/>
      <c r="AS18" s="21"/>
      <c r="AT18" s="21">
        <f t="shared" si="5"/>
        <v>0</v>
      </c>
      <c r="AU18" s="21">
        <f>D18</f>
        <v>41021223</v>
      </c>
      <c r="AV18" s="21">
        <v>0</v>
      </c>
      <c r="AW18" s="21">
        <v>0</v>
      </c>
      <c r="AX18" s="23">
        <f t="shared" si="6"/>
        <v>41021223</v>
      </c>
      <c r="AY18" s="25">
        <f t="shared" si="7"/>
        <v>0</v>
      </c>
      <c r="AZ18" s="25">
        <f t="shared" si="8"/>
        <v>0</v>
      </c>
      <c r="BA18" s="25">
        <f t="shared" si="9"/>
        <v>0</v>
      </c>
      <c r="BB18" s="25">
        <f t="shared" si="10"/>
        <v>41021223</v>
      </c>
      <c r="BC18" s="25">
        <f t="shared" si="16"/>
        <v>0</v>
      </c>
      <c r="BD18" s="25">
        <f t="shared" si="17"/>
        <v>0</v>
      </c>
      <c r="BE18" s="25">
        <f t="shared" si="15"/>
        <v>0</v>
      </c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</row>
    <row r="19" spans="1:76">
      <c r="A19" s="41">
        <v>11</v>
      </c>
      <c r="B19" s="42" t="s">
        <v>67</v>
      </c>
      <c r="C19" s="42"/>
      <c r="D19" s="43">
        <f>MARET!AU19</f>
        <v>128435000</v>
      </c>
      <c r="E19" s="43">
        <f>MARET!AV19</f>
        <v>46000575</v>
      </c>
      <c r="F19" s="43">
        <f>MARET!AW19</f>
        <v>0</v>
      </c>
      <c r="G19" s="43">
        <f t="shared" si="0"/>
        <v>174435575</v>
      </c>
      <c r="H19" s="44"/>
      <c r="I19" s="44"/>
      <c r="J19" s="44"/>
      <c r="K19" s="44"/>
      <c r="L19" s="44"/>
      <c r="M19" s="44"/>
      <c r="N19" s="44">
        <f t="shared" si="1"/>
        <v>174435575</v>
      </c>
      <c r="O19" s="44">
        <v>54774</v>
      </c>
      <c r="P19" s="44">
        <v>54774</v>
      </c>
      <c r="Q19" s="45"/>
      <c r="R19" s="44"/>
      <c r="S19" s="44"/>
      <c r="T19" s="44"/>
      <c r="U19" s="44">
        <v>19187096</v>
      </c>
      <c r="V19" s="46"/>
      <c r="W19" s="44">
        <f>U19</f>
        <v>19187096</v>
      </c>
      <c r="X19" s="44"/>
      <c r="Y19" s="44"/>
      <c r="Z19" s="44"/>
      <c r="AA19" s="44"/>
      <c r="AB19" s="44"/>
      <c r="AC19" s="44">
        <f t="shared" si="2"/>
        <v>19187096</v>
      </c>
      <c r="AD19" s="47">
        <v>54774</v>
      </c>
      <c r="AE19" s="47">
        <f>AD19</f>
        <v>54774</v>
      </c>
      <c r="AF19" s="44"/>
      <c r="AG19" s="44"/>
      <c r="AH19" s="44"/>
      <c r="AI19" s="44"/>
      <c r="AJ19" s="44">
        <f t="shared" si="3"/>
        <v>0</v>
      </c>
      <c r="AK19" s="44"/>
      <c r="AL19" s="44"/>
      <c r="AM19" s="44"/>
      <c r="AN19" s="44">
        <f t="shared" si="4"/>
        <v>0</v>
      </c>
      <c r="AO19" s="44">
        <v>3443596</v>
      </c>
      <c r="AP19" s="44">
        <v>14398500</v>
      </c>
      <c r="AQ19" s="44">
        <v>125000</v>
      </c>
      <c r="AR19" s="44">
        <v>1220000</v>
      </c>
      <c r="AS19" s="44"/>
      <c r="AT19" s="44">
        <f t="shared" si="5"/>
        <v>19187096</v>
      </c>
      <c r="AU19" s="44">
        <v>128435000</v>
      </c>
      <c r="AV19" s="44">
        <v>26813479</v>
      </c>
      <c r="AW19" s="44">
        <v>0</v>
      </c>
      <c r="AX19" s="46">
        <f t="shared" si="6"/>
        <v>155248479</v>
      </c>
      <c r="AY19" s="48">
        <f t="shared" si="7"/>
        <v>0</v>
      </c>
      <c r="AZ19" s="48">
        <f t="shared" si="8"/>
        <v>0</v>
      </c>
      <c r="BA19" s="48">
        <f t="shared" si="9"/>
        <v>0</v>
      </c>
      <c r="BB19" s="48">
        <f t="shared" si="10"/>
        <v>155248479</v>
      </c>
      <c r="BC19" s="48">
        <f t="shared" si="16"/>
        <v>0</v>
      </c>
      <c r="BD19" s="48">
        <f t="shared" si="17"/>
        <v>0</v>
      </c>
      <c r="BE19" s="48">
        <f t="shared" si="15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0">
        <f>MARET!AU20</f>
        <v>56066729</v>
      </c>
      <c r="E20" s="20">
        <f>MARET!AV20</f>
        <v>0</v>
      </c>
      <c r="F20" s="20">
        <f>MARET!AW20</f>
        <v>0</v>
      </c>
      <c r="G20" s="20">
        <f t="shared" si="0"/>
        <v>56066729</v>
      </c>
      <c r="H20" s="21"/>
      <c r="I20" s="21"/>
      <c r="J20" s="21"/>
      <c r="K20" s="21"/>
      <c r="L20" s="21"/>
      <c r="M20" s="21"/>
      <c r="N20" s="21">
        <f t="shared" si="1"/>
        <v>56066729</v>
      </c>
      <c r="O20" s="21">
        <v>9158</v>
      </c>
      <c r="P20" s="21">
        <v>9158</v>
      </c>
      <c r="Q20" s="22"/>
      <c r="R20" s="21"/>
      <c r="S20" s="21"/>
      <c r="T20" s="21"/>
      <c r="U20" s="21">
        <v>19226400</v>
      </c>
      <c r="V20" s="23"/>
      <c r="W20" s="21">
        <v>19226400</v>
      </c>
      <c r="X20" s="21"/>
      <c r="Y20" s="21"/>
      <c r="Z20" s="21"/>
      <c r="AA20" s="21"/>
      <c r="AB20" s="21"/>
      <c r="AC20" s="21">
        <f t="shared" si="2"/>
        <v>19226400</v>
      </c>
      <c r="AD20" s="24"/>
      <c r="AE20" s="24"/>
      <c r="AF20" s="21"/>
      <c r="AG20" s="21"/>
      <c r="AH20" s="21"/>
      <c r="AI20" s="21"/>
      <c r="AJ20" s="21">
        <f t="shared" si="3"/>
        <v>0</v>
      </c>
      <c r="AK20" s="21"/>
      <c r="AL20" s="21"/>
      <c r="AM20" s="21"/>
      <c r="AN20" s="21">
        <f t="shared" si="4"/>
        <v>0</v>
      </c>
      <c r="AO20" s="21">
        <v>6257400</v>
      </c>
      <c r="AP20" s="21">
        <v>11225000</v>
      </c>
      <c r="AQ20" s="21">
        <v>200000</v>
      </c>
      <c r="AR20" s="21">
        <v>1544000</v>
      </c>
      <c r="AS20" s="21"/>
      <c r="AT20" s="21">
        <f t="shared" si="5"/>
        <v>19226400</v>
      </c>
      <c r="AU20" s="21">
        <v>19001829</v>
      </c>
      <c r="AV20" s="21">
        <v>17838500</v>
      </c>
      <c r="AW20" s="21">
        <v>0</v>
      </c>
      <c r="AX20" s="23">
        <f t="shared" si="6"/>
        <v>36840329</v>
      </c>
      <c r="AY20" s="25">
        <f t="shared" si="7"/>
        <v>0</v>
      </c>
      <c r="AZ20" s="25">
        <v>0</v>
      </c>
      <c r="BA20" s="25">
        <v>0</v>
      </c>
      <c r="BB20" s="25">
        <f t="shared" si="10"/>
        <v>36840329</v>
      </c>
      <c r="BC20" s="25">
        <f t="shared" si="16"/>
        <v>0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0">
        <f>MARET!AU21</f>
        <v>100000000</v>
      </c>
      <c r="E21" s="20">
        <f>MARET!AV21</f>
        <v>38722000</v>
      </c>
      <c r="F21" s="20">
        <f>MARET!AW21</f>
        <v>0</v>
      </c>
      <c r="G21" s="20">
        <f t="shared" si="0"/>
        <v>138722000</v>
      </c>
      <c r="H21" s="21"/>
      <c r="I21" s="21"/>
      <c r="J21" s="21"/>
      <c r="K21" s="21"/>
      <c r="L21" s="21"/>
      <c r="M21" s="21"/>
      <c r="N21" s="21">
        <f t="shared" si="1"/>
        <v>138722000</v>
      </c>
      <c r="O21" s="21">
        <v>42648</v>
      </c>
      <c r="P21" s="21">
        <v>42648</v>
      </c>
      <c r="Q21" s="22"/>
      <c r="R21" s="21"/>
      <c r="S21" s="21"/>
      <c r="T21" s="21"/>
      <c r="U21" s="21">
        <v>15238000</v>
      </c>
      <c r="V21" s="23"/>
      <c r="W21" s="21">
        <v>11538000</v>
      </c>
      <c r="X21" s="21"/>
      <c r="Y21" s="21"/>
      <c r="Z21" s="21">
        <v>3700000</v>
      </c>
      <c r="AA21" s="21"/>
      <c r="AB21" s="21"/>
      <c r="AC21" s="21">
        <f t="shared" si="2"/>
        <v>15238000</v>
      </c>
      <c r="AD21" s="24">
        <v>383334</v>
      </c>
      <c r="AE21" s="24">
        <v>383334</v>
      </c>
      <c r="AF21" s="21"/>
      <c r="AG21" s="21">
        <v>3700000</v>
      </c>
      <c r="AH21" s="21"/>
      <c r="AI21" s="21"/>
      <c r="AJ21" s="21">
        <f t="shared" si="3"/>
        <v>3700000</v>
      </c>
      <c r="AK21" s="21"/>
      <c r="AL21" s="21"/>
      <c r="AM21" s="21"/>
      <c r="AN21" s="21">
        <f t="shared" si="4"/>
        <v>3700000</v>
      </c>
      <c r="AO21" s="21">
        <v>1718000</v>
      </c>
      <c r="AP21" s="21">
        <v>9820000</v>
      </c>
      <c r="AQ21" s="21"/>
      <c r="AR21" s="21"/>
      <c r="AS21" s="21"/>
      <c r="AT21" s="21">
        <f t="shared" si="5"/>
        <v>11538000</v>
      </c>
      <c r="AU21" s="21">
        <v>100000000</v>
      </c>
      <c r="AV21" s="21">
        <v>23484000</v>
      </c>
      <c r="AW21" s="21">
        <v>0</v>
      </c>
      <c r="AX21" s="23">
        <f t="shared" si="6"/>
        <v>123484000</v>
      </c>
      <c r="AY21" s="25">
        <f t="shared" si="7"/>
        <v>0</v>
      </c>
      <c r="AZ21" s="25">
        <f>W21+Y21-AT21</f>
        <v>0</v>
      </c>
      <c r="BA21" s="25">
        <f>Z21+AB21-AN21</f>
        <v>0</v>
      </c>
      <c r="BB21" s="25">
        <f t="shared" si="10"/>
        <v>123484000</v>
      </c>
      <c r="BC21" s="25">
        <f t="shared" si="16"/>
        <v>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18">
        <v>14</v>
      </c>
      <c r="B22" s="19" t="s">
        <v>70</v>
      </c>
      <c r="C22" s="19"/>
      <c r="D22" s="20">
        <f>MARET!AU22</f>
        <v>10900000</v>
      </c>
      <c r="E22" s="20">
        <f>MARET!AV22</f>
        <v>874000</v>
      </c>
      <c r="F22" s="20">
        <f>MARET!AW22</f>
        <v>0</v>
      </c>
      <c r="G22" s="20">
        <f t="shared" si="0"/>
        <v>11774000</v>
      </c>
      <c r="H22" s="21"/>
      <c r="I22" s="21"/>
      <c r="J22" s="21"/>
      <c r="K22" s="21"/>
      <c r="L22" s="21"/>
      <c r="M22" s="21"/>
      <c r="N22" s="21">
        <f t="shared" si="1"/>
        <v>11774000</v>
      </c>
      <c r="O22" s="21">
        <v>155</v>
      </c>
      <c r="P22" s="21">
        <v>155</v>
      </c>
      <c r="Q22" s="22"/>
      <c r="R22" s="21"/>
      <c r="S22" s="21"/>
      <c r="T22" s="21"/>
      <c r="U22" s="21">
        <v>3600000</v>
      </c>
      <c r="V22" s="23"/>
      <c r="W22" s="21">
        <v>3600000</v>
      </c>
      <c r="X22" s="21"/>
      <c r="Y22" s="21"/>
      <c r="Z22" s="21"/>
      <c r="AA22" s="21"/>
      <c r="AB22" s="21"/>
      <c r="AC22" s="21">
        <f t="shared" si="2"/>
        <v>3600000</v>
      </c>
      <c r="AD22" s="24"/>
      <c r="AE22" s="24"/>
      <c r="AF22" s="21"/>
      <c r="AG22" s="21"/>
      <c r="AH22" s="21"/>
      <c r="AI22" s="21"/>
      <c r="AJ22" s="21">
        <v>0</v>
      </c>
      <c r="AK22" s="21"/>
      <c r="AL22" s="21"/>
      <c r="AM22" s="21"/>
      <c r="AN22" s="21">
        <f t="shared" si="4"/>
        <v>0</v>
      </c>
      <c r="AO22" s="21">
        <v>0</v>
      </c>
      <c r="AP22" s="21">
        <v>3600000</v>
      </c>
      <c r="AQ22" s="21"/>
      <c r="AR22" s="21"/>
      <c r="AS22" s="21"/>
      <c r="AT22" s="21">
        <f t="shared" si="5"/>
        <v>3600000</v>
      </c>
      <c r="AU22" s="21">
        <v>0</v>
      </c>
      <c r="AV22" s="21">
        <v>8174000</v>
      </c>
      <c r="AW22" s="21">
        <v>0</v>
      </c>
      <c r="AX22" s="23">
        <f t="shared" si="6"/>
        <v>8174000</v>
      </c>
      <c r="AY22" s="25">
        <f t="shared" si="7"/>
        <v>0</v>
      </c>
      <c r="AZ22" s="25">
        <v>0</v>
      </c>
      <c r="BA22" s="25">
        <v>0</v>
      </c>
      <c r="BB22" s="25">
        <f t="shared" si="10"/>
        <v>8174000</v>
      </c>
      <c r="BC22" s="25">
        <f t="shared" si="16"/>
        <v>0</v>
      </c>
      <c r="BD22" s="25">
        <v>0</v>
      </c>
      <c r="BE22" s="25">
        <v>0</v>
      </c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</row>
    <row r="23" spans="1:76" ht="15.75" customHeight="1">
      <c r="A23" s="18">
        <v>15</v>
      </c>
      <c r="B23" s="19" t="s">
        <v>71</v>
      </c>
      <c r="C23" s="19"/>
      <c r="D23" s="20">
        <f>MARET!AU23</f>
        <v>15712</v>
      </c>
      <c r="E23" s="20">
        <f>MARET!AV23</f>
        <v>0</v>
      </c>
      <c r="F23" s="20">
        <f>MARET!AW23</f>
        <v>0</v>
      </c>
      <c r="G23" s="20">
        <f t="shared" si="0"/>
        <v>15712</v>
      </c>
      <c r="H23" s="21"/>
      <c r="I23" s="21"/>
      <c r="J23" s="21"/>
      <c r="K23" s="21"/>
      <c r="L23" s="21"/>
      <c r="M23" s="21"/>
      <c r="N23" s="21">
        <f t="shared" si="1"/>
        <v>15712</v>
      </c>
      <c r="O23" s="21">
        <v>7</v>
      </c>
      <c r="P23" s="21">
        <v>7</v>
      </c>
      <c r="Q23" s="22"/>
      <c r="R23" s="21"/>
      <c r="S23" s="21"/>
      <c r="T23" s="21"/>
      <c r="U23" s="21">
        <v>0</v>
      </c>
      <c r="V23" s="23">
        <v>0</v>
      </c>
      <c r="W23" s="21">
        <v>0</v>
      </c>
      <c r="X23" s="21"/>
      <c r="Y23" s="21"/>
      <c r="Z23" s="21">
        <v>0</v>
      </c>
      <c r="AA23" s="21"/>
      <c r="AB23" s="21"/>
      <c r="AC23" s="21">
        <f t="shared" si="2"/>
        <v>0</v>
      </c>
      <c r="AD23" s="24"/>
      <c r="AE23" s="24"/>
      <c r="AF23" s="21"/>
      <c r="AG23" s="21"/>
      <c r="AH23" s="21"/>
      <c r="AI23" s="21"/>
      <c r="AJ23" s="21">
        <f t="shared" ref="AJ23:AJ25" si="18">SUM(AF23:AI23)</f>
        <v>0</v>
      </c>
      <c r="AK23" s="21"/>
      <c r="AL23" s="21"/>
      <c r="AM23" s="21"/>
      <c r="AN23" s="21">
        <f t="shared" si="4"/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f t="shared" si="5"/>
        <v>0</v>
      </c>
      <c r="AU23" s="21">
        <v>15712</v>
      </c>
      <c r="AV23" s="21">
        <v>0</v>
      </c>
      <c r="AW23" s="21">
        <v>0</v>
      </c>
      <c r="AX23" s="23">
        <f t="shared" si="6"/>
        <v>15712</v>
      </c>
      <c r="AY23" s="25">
        <f t="shared" si="7"/>
        <v>0</v>
      </c>
      <c r="AZ23" s="25">
        <f t="shared" ref="AZ23:AZ25" si="19">W23+Y23-AT23</f>
        <v>0</v>
      </c>
      <c r="BA23" s="25">
        <f t="shared" ref="BA23:BA25" si="20">Z23+AB23-AN23</f>
        <v>0</v>
      </c>
      <c r="BB23" s="25">
        <f t="shared" si="10"/>
        <v>15712</v>
      </c>
      <c r="BC23" s="25">
        <f t="shared" si="16"/>
        <v>0</v>
      </c>
      <c r="BD23" s="25">
        <f t="shared" ref="BD23:BD25" si="21">AD23-AE23</f>
        <v>0</v>
      </c>
      <c r="BE23" s="25">
        <f t="shared" ref="BE23:BE25" si="22">AW23-BD23</f>
        <v>0</v>
      </c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</row>
    <row r="24" spans="1:76" ht="15.75" customHeight="1">
      <c r="A24" s="18">
        <v>16</v>
      </c>
      <c r="B24" s="19" t="s">
        <v>83</v>
      </c>
      <c r="C24" s="19"/>
      <c r="D24" s="20">
        <f>MARET!AU24</f>
        <v>29739</v>
      </c>
      <c r="E24" s="20">
        <f>MARET!AV24</f>
        <v>30861739</v>
      </c>
      <c r="F24" s="20">
        <f>MARET!AW24</f>
        <v>0</v>
      </c>
      <c r="G24" s="20">
        <f t="shared" si="0"/>
        <v>30891478</v>
      </c>
      <c r="H24" s="21"/>
      <c r="I24" s="21"/>
      <c r="J24" s="21"/>
      <c r="K24" s="21"/>
      <c r="L24" s="21"/>
      <c r="M24" s="21"/>
      <c r="N24" s="21">
        <f t="shared" si="1"/>
        <v>30891478</v>
      </c>
      <c r="O24" s="21">
        <v>4523</v>
      </c>
      <c r="P24" s="21">
        <v>4523</v>
      </c>
      <c r="Q24" s="22"/>
      <c r="R24" s="21"/>
      <c r="S24" s="21"/>
      <c r="T24" s="21"/>
      <c r="U24" s="21">
        <v>10183000</v>
      </c>
      <c r="V24" s="23"/>
      <c r="W24" s="21">
        <v>10183000</v>
      </c>
      <c r="X24" s="21"/>
      <c r="Y24" s="21"/>
      <c r="Z24" s="21"/>
      <c r="AA24" s="21"/>
      <c r="AB24" s="21"/>
      <c r="AC24" s="21">
        <f>SUM(W24:AB24)</f>
        <v>10183000</v>
      </c>
      <c r="AD24" s="24">
        <v>594593</v>
      </c>
      <c r="AE24" s="24">
        <v>594593</v>
      </c>
      <c r="AF24" s="21"/>
      <c r="AG24" s="21"/>
      <c r="AH24" s="21"/>
      <c r="AI24" s="21"/>
      <c r="AJ24" s="21">
        <f t="shared" si="18"/>
        <v>0</v>
      </c>
      <c r="AK24" s="21"/>
      <c r="AL24" s="21"/>
      <c r="AM24" s="21"/>
      <c r="AN24" s="21">
        <f t="shared" si="4"/>
        <v>0</v>
      </c>
      <c r="AO24" s="21">
        <v>8528000</v>
      </c>
      <c r="AP24" s="21">
        <v>455000</v>
      </c>
      <c r="AQ24" s="21">
        <v>1200000</v>
      </c>
      <c r="AR24" s="21"/>
      <c r="AS24" s="21"/>
      <c r="AT24" s="21">
        <f t="shared" si="5"/>
        <v>10183000</v>
      </c>
      <c r="AU24" s="21">
        <v>29739</v>
      </c>
      <c r="AV24" s="21">
        <v>20708478</v>
      </c>
      <c r="AW24" s="21">
        <v>0</v>
      </c>
      <c r="AX24" s="23">
        <v>20708478</v>
      </c>
      <c r="AY24" s="25">
        <f t="shared" si="7"/>
        <v>0</v>
      </c>
      <c r="AZ24" s="25">
        <f t="shared" si="19"/>
        <v>0</v>
      </c>
      <c r="BA24" s="25">
        <f t="shared" si="20"/>
        <v>0</v>
      </c>
      <c r="BB24" s="25">
        <f t="shared" si="10"/>
        <v>20708478</v>
      </c>
      <c r="BC24" s="25">
        <f t="shared" si="16"/>
        <v>0</v>
      </c>
      <c r="BD24" s="25">
        <f t="shared" si="21"/>
        <v>0</v>
      </c>
      <c r="BE24" s="25">
        <f t="shared" si="22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</row>
    <row r="25" spans="1:76" ht="15.75" customHeight="1">
      <c r="A25" s="18">
        <v>17</v>
      </c>
      <c r="B25" s="19" t="s">
        <v>73</v>
      </c>
      <c r="C25" s="19"/>
      <c r="D25" s="20">
        <f>MARET!AU25</f>
        <v>0</v>
      </c>
      <c r="E25" s="20">
        <f>MARET!AV25</f>
        <v>26329371</v>
      </c>
      <c r="F25" s="20">
        <f>MARET!AW25</f>
        <v>0</v>
      </c>
      <c r="G25" s="20">
        <f t="shared" si="0"/>
        <v>26329371</v>
      </c>
      <c r="H25" s="21"/>
      <c r="I25" s="21"/>
      <c r="J25" s="21"/>
      <c r="K25" s="21"/>
      <c r="L25" s="21"/>
      <c r="M25" s="21"/>
      <c r="N25" s="21">
        <f t="shared" si="1"/>
        <v>26329371</v>
      </c>
      <c r="O25" s="21"/>
      <c r="P25" s="21"/>
      <c r="Q25" s="22"/>
      <c r="R25" s="21"/>
      <c r="S25" s="21"/>
      <c r="T25" s="21"/>
      <c r="U25" s="21">
        <v>1775155</v>
      </c>
      <c r="V25" s="23"/>
      <c r="W25" s="21">
        <v>1775155</v>
      </c>
      <c r="X25" s="21"/>
      <c r="Y25" s="21"/>
      <c r="Z25" s="21"/>
      <c r="AA25" s="21"/>
      <c r="AB25" s="21"/>
      <c r="AC25" s="21">
        <f>SUM(V25:AB25)</f>
        <v>1775155</v>
      </c>
      <c r="AD25" s="24">
        <v>10000</v>
      </c>
      <c r="AE25" s="24">
        <v>10000</v>
      </c>
      <c r="AF25" s="21"/>
      <c r="AG25" s="21"/>
      <c r="AH25" s="21"/>
      <c r="AI25" s="21"/>
      <c r="AJ25" s="21">
        <f t="shared" si="18"/>
        <v>0</v>
      </c>
      <c r="AK25" s="21"/>
      <c r="AL25" s="21"/>
      <c r="AM25" s="21"/>
      <c r="AN25" s="21">
        <f t="shared" si="4"/>
        <v>0</v>
      </c>
      <c r="AO25" s="21">
        <v>833455</v>
      </c>
      <c r="AP25" s="21">
        <v>941700</v>
      </c>
      <c r="AQ25" s="21"/>
      <c r="AR25" s="21"/>
      <c r="AS25" s="21"/>
      <c r="AT25" s="21">
        <f t="shared" si="5"/>
        <v>1775155</v>
      </c>
      <c r="AU25" s="21"/>
      <c r="AV25" s="21">
        <v>24554216</v>
      </c>
      <c r="AW25" s="21">
        <v>0</v>
      </c>
      <c r="AX25" s="23">
        <f>SUM(AU25:AW25)</f>
        <v>24554216</v>
      </c>
      <c r="AY25" s="25">
        <f t="shared" si="7"/>
        <v>0</v>
      </c>
      <c r="AZ25" s="25">
        <f t="shared" si="19"/>
        <v>0</v>
      </c>
      <c r="BA25" s="25">
        <f t="shared" si="20"/>
        <v>0</v>
      </c>
      <c r="BB25" s="25">
        <f>N25+O25-P25-U25-T25+AD25-AE25-S25</f>
        <v>24554216</v>
      </c>
      <c r="BC25" s="25">
        <f t="shared" si="16"/>
        <v>0</v>
      </c>
      <c r="BD25" s="25">
        <f t="shared" si="21"/>
        <v>0</v>
      </c>
      <c r="BE25" s="25">
        <f t="shared" si="22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S26" si="23">SUM(C9:C25)</f>
        <v>0</v>
      </c>
      <c r="D26" s="51">
        <f t="shared" si="23"/>
        <v>602644435</v>
      </c>
      <c r="E26" s="51">
        <f t="shared" si="23"/>
        <v>227627645</v>
      </c>
      <c r="F26" s="51">
        <f t="shared" si="23"/>
        <v>0</v>
      </c>
      <c r="G26" s="52">
        <f t="shared" si="23"/>
        <v>830272080</v>
      </c>
      <c r="H26" s="52">
        <f t="shared" si="23"/>
        <v>0</v>
      </c>
      <c r="I26" s="52">
        <f t="shared" si="23"/>
        <v>0</v>
      </c>
      <c r="J26" s="52">
        <f t="shared" si="23"/>
        <v>0</v>
      </c>
      <c r="K26" s="52">
        <f t="shared" si="23"/>
        <v>0</v>
      </c>
      <c r="L26" s="52">
        <f t="shared" si="23"/>
        <v>0</v>
      </c>
      <c r="M26" s="52">
        <f t="shared" si="23"/>
        <v>0</v>
      </c>
      <c r="N26" s="52">
        <f t="shared" si="23"/>
        <v>830272080</v>
      </c>
      <c r="O26" s="52">
        <f t="shared" si="23"/>
        <v>192650</v>
      </c>
      <c r="P26" s="52">
        <f t="shared" si="23"/>
        <v>192650</v>
      </c>
      <c r="Q26" s="52">
        <f t="shared" si="23"/>
        <v>0</v>
      </c>
      <c r="R26" s="52">
        <f t="shared" si="23"/>
        <v>0</v>
      </c>
      <c r="S26" s="52">
        <f t="shared" si="23"/>
        <v>0</v>
      </c>
      <c r="T26" s="52"/>
      <c r="U26" s="52">
        <f t="shared" ref="U26:BE26" si="24">SUM(U9:U25)</f>
        <v>179973301</v>
      </c>
      <c r="V26" s="52">
        <f t="shared" si="24"/>
        <v>0</v>
      </c>
      <c r="W26" s="52">
        <f t="shared" si="24"/>
        <v>143941001</v>
      </c>
      <c r="X26" s="52">
        <f t="shared" si="24"/>
        <v>0</v>
      </c>
      <c r="Y26" s="52">
        <f t="shared" si="24"/>
        <v>0</v>
      </c>
      <c r="Z26" s="52">
        <f t="shared" si="24"/>
        <v>36032300</v>
      </c>
      <c r="AA26" s="52">
        <f t="shared" si="24"/>
        <v>0</v>
      </c>
      <c r="AB26" s="52">
        <f t="shared" si="24"/>
        <v>0</v>
      </c>
      <c r="AC26" s="52">
        <f t="shared" si="24"/>
        <v>179973301</v>
      </c>
      <c r="AD26" s="52">
        <f t="shared" si="24"/>
        <v>2157397</v>
      </c>
      <c r="AE26" s="52">
        <f t="shared" si="24"/>
        <v>2157397</v>
      </c>
      <c r="AF26" s="52">
        <f t="shared" si="24"/>
        <v>0</v>
      </c>
      <c r="AG26" s="52">
        <f t="shared" si="24"/>
        <v>3700000</v>
      </c>
      <c r="AH26" s="52">
        <f t="shared" si="24"/>
        <v>0</v>
      </c>
      <c r="AI26" s="52">
        <f t="shared" si="24"/>
        <v>32332300</v>
      </c>
      <c r="AJ26" s="52">
        <f t="shared" si="24"/>
        <v>36032300</v>
      </c>
      <c r="AK26" s="52">
        <f t="shared" si="24"/>
        <v>0</v>
      </c>
      <c r="AL26" s="52">
        <f t="shared" si="24"/>
        <v>0</v>
      </c>
      <c r="AM26" s="52">
        <f t="shared" si="24"/>
        <v>0</v>
      </c>
      <c r="AN26" s="52">
        <f t="shared" si="24"/>
        <v>36032300</v>
      </c>
      <c r="AO26" s="52">
        <f t="shared" si="24"/>
        <v>38414701</v>
      </c>
      <c r="AP26" s="52">
        <f t="shared" si="24"/>
        <v>100937300</v>
      </c>
      <c r="AQ26" s="52">
        <f t="shared" si="24"/>
        <v>1825000</v>
      </c>
      <c r="AR26" s="52">
        <f t="shared" si="24"/>
        <v>2764000</v>
      </c>
      <c r="AS26" s="52">
        <f t="shared" si="24"/>
        <v>0</v>
      </c>
      <c r="AT26" s="52">
        <f t="shared" si="24"/>
        <v>143941001</v>
      </c>
      <c r="AU26" s="52">
        <f t="shared" si="24"/>
        <v>409206535</v>
      </c>
      <c r="AV26" s="52">
        <f t="shared" si="24"/>
        <v>241121983</v>
      </c>
      <c r="AW26" s="52">
        <f t="shared" si="24"/>
        <v>0</v>
      </c>
      <c r="AX26" s="52">
        <f t="shared" si="24"/>
        <v>650298779</v>
      </c>
      <c r="AY26" s="52">
        <f t="shared" si="24"/>
        <v>0</v>
      </c>
      <c r="AZ26" s="52">
        <f t="shared" si="24"/>
        <v>0</v>
      </c>
      <c r="BA26" s="52">
        <f t="shared" si="24"/>
        <v>0</v>
      </c>
      <c r="BB26" s="52">
        <f t="shared" si="24"/>
        <v>650298779</v>
      </c>
      <c r="BC26" s="52">
        <f t="shared" si="24"/>
        <v>0</v>
      </c>
      <c r="BD26" s="52">
        <f t="shared" si="24"/>
        <v>0</v>
      </c>
      <c r="BE26" s="52">
        <f t="shared" si="24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143941001</v>
      </c>
      <c r="X27" s="2"/>
      <c r="Y27" s="2"/>
      <c r="Z27" s="6">
        <f>AN26</f>
        <v>36032300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/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>
        <v>118877438</v>
      </c>
      <c r="AP29" s="2">
        <v>89147480</v>
      </c>
      <c r="AQ29" s="2">
        <v>5250000</v>
      </c>
      <c r="AR29" s="2">
        <v>171824082</v>
      </c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>
        <v>4347010</v>
      </c>
      <c r="AP30" s="56">
        <v>14099746</v>
      </c>
      <c r="AQ30" s="56">
        <v>330000</v>
      </c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>
        <v>11666500</v>
      </c>
      <c r="AP31" s="54">
        <v>10194500</v>
      </c>
      <c r="AQ31" s="54">
        <v>435000</v>
      </c>
      <c r="AR31" s="54">
        <v>1960000</v>
      </c>
      <c r="AS31" s="54">
        <v>0</v>
      </c>
      <c r="AT31" s="54">
        <f>SUM(AO31:AS31)</f>
        <v>24256000</v>
      </c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 t="s">
        <v>84</v>
      </c>
      <c r="AP32" s="125"/>
      <c r="AQ32" s="60"/>
      <c r="AR32" s="60"/>
      <c r="AS32" s="124" t="s">
        <v>85</v>
      </c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>
        <v>12642800</v>
      </c>
      <c r="AP33" s="61">
        <v>53482250</v>
      </c>
      <c r="AQ33" s="61">
        <v>3500000</v>
      </c>
      <c r="AR33" s="61">
        <v>40000</v>
      </c>
      <c r="AS33" s="61">
        <v>0</v>
      </c>
      <c r="AT33" s="61">
        <f>SUM(AO33:AS33)</f>
        <v>69665050</v>
      </c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>
        <f>AT23-AT33</f>
        <v>-69665050</v>
      </c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54"/>
      <c r="X36" s="2"/>
      <c r="Y36" s="54"/>
      <c r="Z36" s="2"/>
      <c r="AA36" s="2"/>
      <c r="AB36" s="54"/>
      <c r="AC36" s="2"/>
      <c r="AD36" s="2"/>
      <c r="AE36" s="2"/>
      <c r="AF36" s="2"/>
      <c r="AG36" s="6"/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3.5</v>
      </c>
      <c r="R37" s="2" t="s">
        <v>77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M8" activePane="bottomRight" state="frozen"/>
      <selection pane="topRight" activeCell="C1" sqref="C1"/>
      <selection pane="bottomLeft" activeCell="A8" sqref="A8"/>
      <selection pane="bottomRight" activeCell="Q12" sqref="Q12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82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21809000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-39344437</v>
      </c>
      <c r="AQ3" s="6">
        <f>AP3+AP23</f>
        <v>-39344437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3272015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0">
        <f>APRIL!AU9</f>
        <v>496019</v>
      </c>
      <c r="E9" s="20">
        <f>APRIL!AV9</f>
        <v>21172300</v>
      </c>
      <c r="F9" s="20">
        <f>APRIL!AW9</f>
        <v>0</v>
      </c>
      <c r="G9" s="20">
        <f t="shared" ref="G9:G14" si="0">SUM(D9:F9)</f>
        <v>21668319</v>
      </c>
      <c r="H9" s="21"/>
      <c r="I9" s="21"/>
      <c r="J9" s="21"/>
      <c r="K9" s="21"/>
      <c r="L9" s="21"/>
      <c r="M9" s="21"/>
      <c r="N9" s="21">
        <f t="shared" ref="N9:N14" si="1">SUM(G9:M9)</f>
        <v>21668319</v>
      </c>
      <c r="O9" s="21">
        <v>207</v>
      </c>
      <c r="P9" s="21">
        <v>207</v>
      </c>
      <c r="Q9" s="22"/>
      <c r="R9" s="21"/>
      <c r="S9" s="21"/>
      <c r="T9" s="21"/>
      <c r="U9" s="21">
        <v>7604150</v>
      </c>
      <c r="V9" s="23"/>
      <c r="W9" s="21">
        <v>7604150</v>
      </c>
      <c r="X9" s="21"/>
      <c r="Y9" s="21"/>
      <c r="Z9" s="21"/>
      <c r="AA9" s="21"/>
      <c r="AB9" s="21"/>
      <c r="AC9" s="21">
        <f t="shared" ref="AC9:AC14" si="2">SUM(V9:AB9)</f>
        <v>7604150</v>
      </c>
      <c r="AD9" s="24"/>
      <c r="AE9" s="24"/>
      <c r="AF9" s="21"/>
      <c r="AG9" s="21"/>
      <c r="AH9" s="21"/>
      <c r="AI9" s="21"/>
      <c r="AJ9" s="21">
        <f t="shared" ref="AJ9:AJ21" si="3">SUM(AF9:AI9)</f>
        <v>0</v>
      </c>
      <c r="AK9" s="21"/>
      <c r="AL9" s="21"/>
      <c r="AM9" s="21"/>
      <c r="AN9" s="21">
        <f t="shared" ref="AN9:AN25" si="4">AJ9+AK9</f>
        <v>0</v>
      </c>
      <c r="AO9" s="21">
        <v>1538000</v>
      </c>
      <c r="AP9" s="21">
        <v>5766150</v>
      </c>
      <c r="AQ9" s="21">
        <v>300000</v>
      </c>
      <c r="AR9" s="21"/>
      <c r="AS9" s="21"/>
      <c r="AT9" s="21">
        <f t="shared" ref="AT9:AT14" si="5">SUM(AO9:AS9)</f>
        <v>7604150</v>
      </c>
      <c r="AU9" s="21">
        <v>496019</v>
      </c>
      <c r="AV9" s="21">
        <v>13568150</v>
      </c>
      <c r="AW9" s="21"/>
      <c r="AX9" s="23">
        <f t="shared" ref="AX9:AX14" si="6">SUM(AU9:AW9)</f>
        <v>14064169</v>
      </c>
      <c r="AY9" s="25">
        <f t="shared" ref="AY9:AY25" si="7">U9-AC9</f>
        <v>0</v>
      </c>
      <c r="AZ9" s="25">
        <f t="shared" ref="AZ9:AZ19" si="8">W9+Y9-AT9</f>
        <v>0</v>
      </c>
      <c r="BA9" s="25">
        <f t="shared" ref="BA9:BA19" si="9">Z9+AB9-AN9</f>
        <v>0</v>
      </c>
      <c r="BB9" s="25">
        <f t="shared" ref="BB9:BB14" si="10">N9+O9-P9-U9+AD9-AE9-S9</f>
        <v>14064169</v>
      </c>
      <c r="BC9" s="25">
        <f t="shared" ref="BC9:BC25" si="11">AX9-BB9</f>
        <v>0</v>
      </c>
      <c r="BD9" s="25">
        <f t="shared" ref="BD9:BD10" si="12">AD9-AE9</f>
        <v>0</v>
      </c>
      <c r="BE9" s="25">
        <f t="shared" ref="BE9:BE10" si="13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0">
        <f>APRIL!AU10</f>
        <v>1151176</v>
      </c>
      <c r="E10" s="20">
        <f>APRIL!AV10</f>
        <v>24752550</v>
      </c>
      <c r="F10" s="20">
        <f>APRIL!AW10</f>
        <v>0</v>
      </c>
      <c r="G10" s="20">
        <f t="shared" si="0"/>
        <v>25903726</v>
      </c>
      <c r="H10" s="21"/>
      <c r="I10" s="21"/>
      <c r="J10" s="21"/>
      <c r="K10" s="21"/>
      <c r="L10" s="21"/>
      <c r="M10" s="21"/>
      <c r="N10" s="21">
        <f t="shared" si="1"/>
        <v>25903726</v>
      </c>
      <c r="O10" s="21">
        <v>479</v>
      </c>
      <c r="P10" s="21">
        <v>479</v>
      </c>
      <c r="Q10" s="22"/>
      <c r="R10" s="21"/>
      <c r="S10" s="21"/>
      <c r="T10" s="21"/>
      <c r="U10" s="21">
        <v>15435200</v>
      </c>
      <c r="V10" s="23"/>
      <c r="W10" s="21">
        <v>15435200</v>
      </c>
      <c r="X10" s="21"/>
      <c r="Y10" s="21"/>
      <c r="Z10" s="21"/>
      <c r="AA10" s="21"/>
      <c r="AB10" s="21"/>
      <c r="AC10" s="21">
        <f t="shared" si="2"/>
        <v>15435200</v>
      </c>
      <c r="AD10" s="24">
        <v>378396</v>
      </c>
      <c r="AE10" s="24">
        <v>378396</v>
      </c>
      <c r="AF10" s="21"/>
      <c r="AG10" s="21"/>
      <c r="AH10" s="21"/>
      <c r="AI10" s="21"/>
      <c r="AJ10" s="21">
        <f t="shared" si="3"/>
        <v>0</v>
      </c>
      <c r="AK10" s="21"/>
      <c r="AL10" s="21"/>
      <c r="AM10" s="21"/>
      <c r="AN10" s="21">
        <f t="shared" si="4"/>
        <v>0</v>
      </c>
      <c r="AO10" s="21">
        <v>8697850</v>
      </c>
      <c r="AP10" s="21">
        <v>6737350</v>
      </c>
      <c r="AQ10" s="21"/>
      <c r="AR10" s="21"/>
      <c r="AS10" s="21"/>
      <c r="AT10" s="21">
        <f t="shared" si="5"/>
        <v>15435200</v>
      </c>
      <c r="AU10" s="21">
        <v>1151176</v>
      </c>
      <c r="AV10" s="21">
        <v>9317350</v>
      </c>
      <c r="AW10" s="21"/>
      <c r="AX10" s="23">
        <f t="shared" si="6"/>
        <v>10468526</v>
      </c>
      <c r="AY10" s="25">
        <f t="shared" si="7"/>
        <v>0</v>
      </c>
      <c r="AZ10" s="25">
        <f t="shared" si="8"/>
        <v>0</v>
      </c>
      <c r="BA10" s="25">
        <f t="shared" si="9"/>
        <v>0</v>
      </c>
      <c r="BB10" s="25">
        <f t="shared" si="10"/>
        <v>10468526</v>
      </c>
      <c r="BC10" s="25">
        <f t="shared" si="11"/>
        <v>0</v>
      </c>
      <c r="BD10" s="25">
        <f t="shared" si="12"/>
        <v>0</v>
      </c>
      <c r="BE10" s="25">
        <f t="shared" si="13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>
      <c r="A11" s="18">
        <v>3</v>
      </c>
      <c r="B11" s="19" t="s">
        <v>59</v>
      </c>
      <c r="C11" s="19"/>
      <c r="D11" s="20">
        <f>APRIL!AU11</f>
        <v>36611302</v>
      </c>
      <c r="E11" s="20">
        <f>APRIL!AV11</f>
        <v>0</v>
      </c>
      <c r="F11" s="20">
        <f>APRIL!AW11</f>
        <v>0</v>
      </c>
      <c r="G11" s="20">
        <f t="shared" si="0"/>
        <v>36611302</v>
      </c>
      <c r="H11" s="21"/>
      <c r="I11" s="21"/>
      <c r="J11" s="21"/>
      <c r="K11" s="21"/>
      <c r="L11" s="21"/>
      <c r="M11" s="21"/>
      <c r="N11" s="21">
        <f t="shared" si="1"/>
        <v>36611302</v>
      </c>
      <c r="O11" s="21">
        <v>13970</v>
      </c>
      <c r="P11" s="21">
        <v>13970</v>
      </c>
      <c r="Q11" s="22"/>
      <c r="R11" s="21"/>
      <c r="S11" s="21"/>
      <c r="T11" s="21"/>
      <c r="U11" s="21">
        <v>18731300</v>
      </c>
      <c r="V11" s="23"/>
      <c r="W11" s="21">
        <v>18731300</v>
      </c>
      <c r="X11" s="21"/>
      <c r="Y11" s="21"/>
      <c r="Z11" s="21"/>
      <c r="AA11" s="21"/>
      <c r="AB11" s="21"/>
      <c r="AC11" s="21">
        <f t="shared" si="2"/>
        <v>18731300</v>
      </c>
      <c r="AD11" s="24"/>
      <c r="AE11" s="24"/>
      <c r="AF11" s="21"/>
      <c r="AG11" s="21"/>
      <c r="AH11" s="21"/>
      <c r="AI11" s="21"/>
      <c r="AJ11" s="21">
        <f t="shared" si="3"/>
        <v>0</v>
      </c>
      <c r="AK11" s="21"/>
      <c r="AL11" s="21"/>
      <c r="AM11" s="21"/>
      <c r="AN11" s="21">
        <f t="shared" si="4"/>
        <v>0</v>
      </c>
      <c r="AO11" s="21">
        <v>545000</v>
      </c>
      <c r="AP11" s="21">
        <v>18186300</v>
      </c>
      <c r="AQ11" s="21"/>
      <c r="AR11" s="21"/>
      <c r="AS11" s="21"/>
      <c r="AT11" s="21">
        <f t="shared" si="5"/>
        <v>18731300</v>
      </c>
      <c r="AU11" s="21">
        <v>544302</v>
      </c>
      <c r="AV11" s="21">
        <v>17880002</v>
      </c>
      <c r="AW11" s="21"/>
      <c r="AX11" s="23">
        <f t="shared" si="6"/>
        <v>18424304</v>
      </c>
      <c r="AY11" s="25">
        <f t="shared" si="7"/>
        <v>0</v>
      </c>
      <c r="AZ11" s="25">
        <f t="shared" si="8"/>
        <v>0</v>
      </c>
      <c r="BA11" s="25">
        <f t="shared" si="9"/>
        <v>0</v>
      </c>
      <c r="BB11" s="25">
        <f t="shared" si="10"/>
        <v>17880002</v>
      </c>
      <c r="BC11" s="25">
        <f t="shared" si="11"/>
        <v>544302</v>
      </c>
      <c r="BD11" s="25">
        <v>0</v>
      </c>
      <c r="BE11" s="25">
        <v>0</v>
      </c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</row>
    <row r="12" spans="1:76" ht="15.75" customHeight="1">
      <c r="A12" s="18">
        <v>4</v>
      </c>
      <c r="B12" s="19" t="s">
        <v>60</v>
      </c>
      <c r="C12" s="19"/>
      <c r="D12" s="20">
        <f>APRIL!AU12</f>
        <v>51081</v>
      </c>
      <c r="E12" s="20">
        <f>APRIL!AV12</f>
        <v>12737100</v>
      </c>
      <c r="F12" s="20">
        <f>APRIL!AW12</f>
        <v>0</v>
      </c>
      <c r="G12" s="20">
        <f t="shared" si="0"/>
        <v>12788181</v>
      </c>
      <c r="H12" s="21"/>
      <c r="I12" s="21"/>
      <c r="J12" s="21"/>
      <c r="K12" s="21"/>
      <c r="L12" s="21"/>
      <c r="M12" s="21"/>
      <c r="N12" s="21">
        <f t="shared" si="1"/>
        <v>12788181</v>
      </c>
      <c r="O12" s="21">
        <v>22</v>
      </c>
      <c r="P12" s="21">
        <v>22</v>
      </c>
      <c r="Q12" s="22"/>
      <c r="R12" s="21"/>
      <c r="S12" s="21"/>
      <c r="T12" s="21"/>
      <c r="U12" s="21">
        <v>4035000</v>
      </c>
      <c r="V12" s="23"/>
      <c r="W12" s="21">
        <v>4035000</v>
      </c>
      <c r="X12" s="21"/>
      <c r="Y12" s="21"/>
      <c r="Z12" s="21"/>
      <c r="AA12" s="21"/>
      <c r="AB12" s="21"/>
      <c r="AC12" s="21">
        <f t="shared" si="2"/>
        <v>4035000</v>
      </c>
      <c r="AD12" s="24"/>
      <c r="AE12" s="24"/>
      <c r="AF12" s="21"/>
      <c r="AG12" s="21"/>
      <c r="AH12" s="21"/>
      <c r="AI12" s="21"/>
      <c r="AJ12" s="21">
        <f t="shared" si="3"/>
        <v>0</v>
      </c>
      <c r="AK12" s="21"/>
      <c r="AL12" s="21"/>
      <c r="AM12" s="21"/>
      <c r="AN12" s="21">
        <f t="shared" si="4"/>
        <v>0</v>
      </c>
      <c r="AO12" s="21">
        <v>1435000</v>
      </c>
      <c r="AP12" s="21">
        <v>2600000</v>
      </c>
      <c r="AQ12" s="21"/>
      <c r="AR12" s="21"/>
      <c r="AS12" s="21"/>
      <c r="AT12" s="21">
        <f t="shared" si="5"/>
        <v>4035000</v>
      </c>
      <c r="AU12" s="21">
        <v>51081</v>
      </c>
      <c r="AV12" s="21">
        <v>8702100</v>
      </c>
      <c r="AW12" s="21"/>
      <c r="AX12" s="23">
        <f t="shared" si="6"/>
        <v>8753181</v>
      </c>
      <c r="AY12" s="25">
        <f t="shared" si="7"/>
        <v>0</v>
      </c>
      <c r="AZ12" s="25">
        <f t="shared" si="8"/>
        <v>0</v>
      </c>
      <c r="BA12" s="25">
        <f t="shared" si="9"/>
        <v>0</v>
      </c>
      <c r="BB12" s="25">
        <f t="shared" si="10"/>
        <v>8753181</v>
      </c>
      <c r="BC12" s="25">
        <f t="shared" si="11"/>
        <v>0</v>
      </c>
      <c r="BD12" s="25">
        <f t="shared" ref="BD12:BD13" si="14">AD12-AE12</f>
        <v>0</v>
      </c>
      <c r="BE12" s="25">
        <f t="shared" ref="BE12:BE19" si="15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18">
        <v>5</v>
      </c>
      <c r="B13" s="19" t="s">
        <v>61</v>
      </c>
      <c r="C13" s="19"/>
      <c r="D13" s="20">
        <f>APRIL!AU13</f>
        <v>35453865</v>
      </c>
      <c r="E13" s="20">
        <f>APRIL!AV13</f>
        <v>17976760</v>
      </c>
      <c r="F13" s="20">
        <v>0</v>
      </c>
      <c r="G13" s="20">
        <f t="shared" si="0"/>
        <v>53430625</v>
      </c>
      <c r="H13" s="21"/>
      <c r="I13" s="21"/>
      <c r="J13" s="21"/>
      <c r="K13" s="21"/>
      <c r="L13" s="21"/>
      <c r="M13" s="21"/>
      <c r="N13" s="21">
        <f t="shared" si="1"/>
        <v>53430625</v>
      </c>
      <c r="O13" s="21">
        <v>10648</v>
      </c>
      <c r="P13" s="21">
        <v>10648</v>
      </c>
      <c r="Q13" s="22"/>
      <c r="R13" s="21"/>
      <c r="S13" s="21"/>
      <c r="T13" s="21"/>
      <c r="U13" s="21">
        <v>16102610</v>
      </c>
      <c r="V13" s="23"/>
      <c r="W13" s="66">
        <v>16102610</v>
      </c>
      <c r="X13" s="21"/>
      <c r="Y13" s="21"/>
      <c r="Z13" s="21"/>
      <c r="AA13" s="21"/>
      <c r="AB13" s="21"/>
      <c r="AC13" s="21">
        <f t="shared" si="2"/>
        <v>16102610</v>
      </c>
      <c r="AD13" s="24">
        <v>381810</v>
      </c>
      <c r="AE13" s="24">
        <v>381810</v>
      </c>
      <c r="AF13" s="21"/>
      <c r="AG13" s="21"/>
      <c r="AH13" s="21"/>
      <c r="AI13" s="21"/>
      <c r="AJ13" s="21">
        <f t="shared" si="3"/>
        <v>0</v>
      </c>
      <c r="AK13" s="21"/>
      <c r="AL13" s="21"/>
      <c r="AM13" s="21"/>
      <c r="AN13" s="21">
        <f t="shared" si="4"/>
        <v>0</v>
      </c>
      <c r="AO13" s="21">
        <v>8699110</v>
      </c>
      <c r="AP13" s="21">
        <v>7403500</v>
      </c>
      <c r="AQ13" s="21"/>
      <c r="AR13" s="21"/>
      <c r="AS13" s="21"/>
      <c r="AT13" s="21">
        <f t="shared" si="5"/>
        <v>16102610</v>
      </c>
      <c r="AU13" s="21">
        <v>23204065</v>
      </c>
      <c r="AV13" s="21">
        <v>14123950</v>
      </c>
      <c r="AW13" s="21"/>
      <c r="AX13" s="23">
        <f t="shared" si="6"/>
        <v>37328015</v>
      </c>
      <c r="AY13" s="25">
        <f t="shared" si="7"/>
        <v>0</v>
      </c>
      <c r="AZ13" s="25">
        <f t="shared" si="8"/>
        <v>0</v>
      </c>
      <c r="BA13" s="25">
        <f t="shared" si="9"/>
        <v>0</v>
      </c>
      <c r="BB13" s="25">
        <f t="shared" si="10"/>
        <v>37328015</v>
      </c>
      <c r="BC13" s="25">
        <f t="shared" si="11"/>
        <v>0</v>
      </c>
      <c r="BD13" s="25">
        <f t="shared" si="14"/>
        <v>0</v>
      </c>
      <c r="BE13" s="25">
        <f t="shared" si="15"/>
        <v>0</v>
      </c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</row>
    <row r="14" spans="1:76">
      <c r="A14" s="18">
        <v>6</v>
      </c>
      <c r="B14" s="19" t="s">
        <v>62</v>
      </c>
      <c r="C14" s="19"/>
      <c r="D14" s="20">
        <f>APRIL!AU14</f>
        <v>37812170</v>
      </c>
      <c r="E14" s="20">
        <f>APRIL!AV14</f>
        <v>0</v>
      </c>
      <c r="F14" s="20">
        <f>APRIL!AW14</f>
        <v>0</v>
      </c>
      <c r="G14" s="20">
        <f t="shared" si="0"/>
        <v>37812170</v>
      </c>
      <c r="H14" s="21"/>
      <c r="I14" s="21"/>
      <c r="J14" s="21"/>
      <c r="K14" s="21"/>
      <c r="L14" s="21"/>
      <c r="M14" s="21"/>
      <c r="N14" s="21">
        <f t="shared" si="1"/>
        <v>37812170</v>
      </c>
      <c r="O14" s="21">
        <v>11986</v>
      </c>
      <c r="P14" s="21">
        <v>11986</v>
      </c>
      <c r="Q14" s="22"/>
      <c r="R14" s="21"/>
      <c r="S14" s="21"/>
      <c r="T14" s="21"/>
      <c r="U14" s="21">
        <v>14738000</v>
      </c>
      <c r="V14" s="23"/>
      <c r="W14" s="21">
        <v>14738000</v>
      </c>
      <c r="X14" s="21"/>
      <c r="Y14" s="21"/>
      <c r="Z14" s="21"/>
      <c r="AA14" s="21"/>
      <c r="AB14" s="21"/>
      <c r="AC14" s="21">
        <f t="shared" si="2"/>
        <v>14738000</v>
      </c>
      <c r="AD14" s="24">
        <v>833719</v>
      </c>
      <c r="AE14" s="24">
        <v>833719</v>
      </c>
      <c r="AF14" s="21"/>
      <c r="AG14" s="21"/>
      <c r="AH14" s="21"/>
      <c r="AI14" s="21"/>
      <c r="AJ14" s="21">
        <f t="shared" si="3"/>
        <v>0</v>
      </c>
      <c r="AK14" s="21"/>
      <c r="AL14" s="21"/>
      <c r="AM14" s="21"/>
      <c r="AN14" s="21">
        <f t="shared" si="4"/>
        <v>0</v>
      </c>
      <c r="AO14" s="21">
        <v>8413000</v>
      </c>
      <c r="AP14" s="21">
        <v>5625000</v>
      </c>
      <c r="AQ14" s="21">
        <v>700000</v>
      </c>
      <c r="AR14" s="21"/>
      <c r="AS14" s="21"/>
      <c r="AT14" s="21">
        <f t="shared" si="5"/>
        <v>14738000</v>
      </c>
      <c r="AU14" s="21">
        <f>G14-AC14-AV14</f>
        <v>22824170</v>
      </c>
      <c r="AV14" s="21">
        <v>250000</v>
      </c>
      <c r="AW14" s="21"/>
      <c r="AX14" s="23">
        <f t="shared" si="6"/>
        <v>23074170</v>
      </c>
      <c r="AY14" s="25">
        <f t="shared" si="7"/>
        <v>0</v>
      </c>
      <c r="AZ14" s="25">
        <f t="shared" si="8"/>
        <v>0</v>
      </c>
      <c r="BA14" s="25">
        <f t="shared" si="9"/>
        <v>0</v>
      </c>
      <c r="BB14" s="25">
        <f t="shared" si="10"/>
        <v>23074170</v>
      </c>
      <c r="BC14" s="25">
        <f t="shared" si="11"/>
        <v>0</v>
      </c>
      <c r="BD14" s="25">
        <f>F14+AD14-AE14</f>
        <v>0</v>
      </c>
      <c r="BE14" s="25">
        <f t="shared" si="15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0">
        <v>28826</v>
      </c>
      <c r="E15" s="20">
        <v>9226500</v>
      </c>
      <c r="F15" s="20">
        <f>APRIL!AW15</f>
        <v>0</v>
      </c>
      <c r="G15" s="20">
        <v>9255326</v>
      </c>
      <c r="H15" s="31"/>
      <c r="I15" s="21"/>
      <c r="J15" s="21"/>
      <c r="K15" s="21"/>
      <c r="L15" s="21"/>
      <c r="M15" s="21"/>
      <c r="N15" s="21">
        <v>9255326</v>
      </c>
      <c r="O15" s="21">
        <v>12</v>
      </c>
      <c r="P15" s="21">
        <v>12</v>
      </c>
      <c r="Q15" s="22"/>
      <c r="R15" s="21"/>
      <c r="S15" s="21"/>
      <c r="T15" s="21"/>
      <c r="U15" s="21">
        <v>5906500</v>
      </c>
      <c r="V15" s="23"/>
      <c r="W15" s="21">
        <v>5906500</v>
      </c>
      <c r="X15" s="21"/>
      <c r="Y15" s="21"/>
      <c r="Z15" s="21"/>
      <c r="AA15" s="21"/>
      <c r="AB15" s="21"/>
      <c r="AC15" s="21">
        <v>5906500</v>
      </c>
      <c r="AD15" s="24"/>
      <c r="AE15" s="24"/>
      <c r="AF15" s="21"/>
      <c r="AG15" s="21"/>
      <c r="AH15" s="21"/>
      <c r="AI15" s="21"/>
      <c r="AJ15" s="21">
        <f t="shared" si="3"/>
        <v>0</v>
      </c>
      <c r="AK15" s="21"/>
      <c r="AL15" s="21"/>
      <c r="AM15" s="21"/>
      <c r="AN15" s="21">
        <f t="shared" si="4"/>
        <v>0</v>
      </c>
      <c r="AO15" s="21">
        <v>3716500</v>
      </c>
      <c r="AP15" s="21">
        <v>2190000</v>
      </c>
      <c r="AQ15" s="21"/>
      <c r="AR15" s="21"/>
      <c r="AS15" s="21"/>
      <c r="AT15" s="21">
        <v>5906500</v>
      </c>
      <c r="AU15" s="21">
        <v>28826</v>
      </c>
      <c r="AV15" s="21">
        <v>3320000</v>
      </c>
      <c r="AW15" s="21"/>
      <c r="AX15" s="23">
        <v>3348826</v>
      </c>
      <c r="AY15" s="25">
        <f t="shared" si="7"/>
        <v>0</v>
      </c>
      <c r="AZ15" s="25">
        <f t="shared" si="8"/>
        <v>0</v>
      </c>
      <c r="BA15" s="25">
        <f t="shared" si="9"/>
        <v>0</v>
      </c>
      <c r="BB15" s="25">
        <v>3348826</v>
      </c>
      <c r="BC15" s="25">
        <f t="shared" si="11"/>
        <v>0</v>
      </c>
      <c r="BD15" s="25">
        <f t="shared" ref="BD15:BD19" si="16">AD15-AE15</f>
        <v>0</v>
      </c>
      <c r="BE15" s="25">
        <f t="shared" si="15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18">
        <v>8</v>
      </c>
      <c r="B16" s="19" t="s">
        <v>64</v>
      </c>
      <c r="C16" s="19"/>
      <c r="D16" s="20">
        <f>APRIL!AU16</f>
        <v>8425015</v>
      </c>
      <c r="E16" s="20">
        <f>APRIL!AV16</f>
        <v>0</v>
      </c>
      <c r="F16" s="20">
        <f>APRIL!AW16</f>
        <v>0</v>
      </c>
      <c r="G16" s="20">
        <f t="shared" ref="G16:G25" si="17">SUM(D16:F16)</f>
        <v>8425015</v>
      </c>
      <c r="H16" s="21"/>
      <c r="I16" s="21"/>
      <c r="J16" s="21"/>
      <c r="K16" s="21"/>
      <c r="L16" s="21"/>
      <c r="M16" s="21"/>
      <c r="N16" s="21">
        <f t="shared" ref="N16:N25" si="18">SUM(G16:M16)</f>
        <v>8425015</v>
      </c>
      <c r="O16" s="21">
        <v>226</v>
      </c>
      <c r="P16" s="21">
        <v>226</v>
      </c>
      <c r="Q16" s="22">
        <v>0</v>
      </c>
      <c r="R16" s="21">
        <v>0</v>
      </c>
      <c r="S16" s="21">
        <v>0</v>
      </c>
      <c r="T16" s="21">
        <v>0</v>
      </c>
      <c r="U16" s="21">
        <v>5153000</v>
      </c>
      <c r="V16" s="23"/>
      <c r="W16" s="21">
        <v>5153000</v>
      </c>
      <c r="X16" s="21"/>
      <c r="Y16" s="21"/>
      <c r="Z16" s="21"/>
      <c r="AA16" s="21"/>
      <c r="AB16" s="21"/>
      <c r="AC16" s="21">
        <f t="shared" ref="AC16:AC22" si="19">SUM(V16:AB16)</f>
        <v>5153000</v>
      </c>
      <c r="AD16" s="24">
        <v>0</v>
      </c>
      <c r="AE16" s="24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f t="shared" si="3"/>
        <v>0</v>
      </c>
      <c r="AK16" s="21">
        <v>0</v>
      </c>
      <c r="AL16" s="21">
        <v>0</v>
      </c>
      <c r="AM16" s="21">
        <v>0</v>
      </c>
      <c r="AN16" s="21">
        <f t="shared" si="4"/>
        <v>0</v>
      </c>
      <c r="AO16" s="21">
        <v>1988000</v>
      </c>
      <c r="AP16" s="21">
        <v>3165000</v>
      </c>
      <c r="AQ16" s="21">
        <v>0</v>
      </c>
      <c r="AR16" s="21">
        <v>0</v>
      </c>
      <c r="AS16" s="21">
        <v>0</v>
      </c>
      <c r="AT16" s="21">
        <f t="shared" ref="AT16:AT22" si="20">SUM(AO16:AS16)</f>
        <v>5153000</v>
      </c>
      <c r="AU16" s="21">
        <v>0</v>
      </c>
      <c r="AV16" s="21">
        <v>3272015</v>
      </c>
      <c r="AW16" s="21">
        <v>0</v>
      </c>
      <c r="AX16" s="23">
        <f t="shared" ref="AX16:AX25" si="21">SUM(AU16:AW16)</f>
        <v>3272015</v>
      </c>
      <c r="AY16" s="25">
        <f t="shared" si="7"/>
        <v>0</v>
      </c>
      <c r="AZ16" s="25">
        <f t="shared" si="8"/>
        <v>0</v>
      </c>
      <c r="BA16" s="25">
        <f t="shared" si="9"/>
        <v>0</v>
      </c>
      <c r="BB16" s="25">
        <f t="shared" ref="BB16:BB24" si="22">N16+O16-P16-U16+AD16-AE16-S16</f>
        <v>3272015</v>
      </c>
      <c r="BC16" s="25">
        <f t="shared" si="11"/>
        <v>0</v>
      </c>
      <c r="BD16" s="25">
        <f t="shared" si="16"/>
        <v>0</v>
      </c>
      <c r="BE16" s="25">
        <f t="shared" si="15"/>
        <v>0</v>
      </c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</row>
    <row r="17" spans="1:76">
      <c r="A17" s="18">
        <v>9</v>
      </c>
      <c r="B17" s="19" t="s">
        <v>65</v>
      </c>
      <c r="C17" s="19"/>
      <c r="D17" s="20">
        <f>APRIL!AU17</f>
        <v>673578</v>
      </c>
      <c r="E17" s="20">
        <f>APRIL!AV17</f>
        <v>33684100</v>
      </c>
      <c r="F17" s="20">
        <f>APRIL!AW17</f>
        <v>0</v>
      </c>
      <c r="G17" s="20">
        <f t="shared" si="17"/>
        <v>34357678</v>
      </c>
      <c r="H17" s="21"/>
      <c r="I17" s="21"/>
      <c r="J17" s="21"/>
      <c r="K17" s="21"/>
      <c r="L17" s="21"/>
      <c r="M17" s="21"/>
      <c r="N17" s="21">
        <f t="shared" si="18"/>
        <v>34357678</v>
      </c>
      <c r="O17" s="21">
        <v>280</v>
      </c>
      <c r="P17" s="21">
        <v>280</v>
      </c>
      <c r="Q17" s="22"/>
      <c r="R17" s="21"/>
      <c r="S17" s="21"/>
      <c r="T17" s="21"/>
      <c r="U17" s="21">
        <v>15170650</v>
      </c>
      <c r="V17" s="23"/>
      <c r="W17" s="21">
        <v>15170650</v>
      </c>
      <c r="X17" s="21"/>
      <c r="Y17" s="21"/>
      <c r="Z17" s="21"/>
      <c r="AA17" s="21"/>
      <c r="AB17" s="21"/>
      <c r="AC17" s="21">
        <f t="shared" si="19"/>
        <v>15170650</v>
      </c>
      <c r="AD17" s="24">
        <v>531231</v>
      </c>
      <c r="AE17" s="24">
        <v>531231</v>
      </c>
      <c r="AF17" s="21"/>
      <c r="AG17" s="21"/>
      <c r="AH17" s="21"/>
      <c r="AI17" s="21"/>
      <c r="AJ17" s="21">
        <f t="shared" si="3"/>
        <v>0</v>
      </c>
      <c r="AK17" s="21"/>
      <c r="AL17" s="21"/>
      <c r="AM17" s="21"/>
      <c r="AN17" s="21">
        <f t="shared" si="4"/>
        <v>0</v>
      </c>
      <c r="AO17" s="21">
        <v>5808800</v>
      </c>
      <c r="AP17" s="21">
        <v>9361850</v>
      </c>
      <c r="AQ17" s="21"/>
      <c r="AR17" s="21"/>
      <c r="AS17" s="21"/>
      <c r="AT17" s="21">
        <f t="shared" si="20"/>
        <v>15170650</v>
      </c>
      <c r="AU17" s="21">
        <v>673578</v>
      </c>
      <c r="AV17" s="21">
        <v>18513450</v>
      </c>
      <c r="AW17" s="21"/>
      <c r="AX17" s="23">
        <f t="shared" si="21"/>
        <v>19187028</v>
      </c>
      <c r="AY17" s="25">
        <f t="shared" si="7"/>
        <v>0</v>
      </c>
      <c r="AZ17" s="25">
        <f t="shared" si="8"/>
        <v>0</v>
      </c>
      <c r="BA17" s="25">
        <f t="shared" si="9"/>
        <v>0</v>
      </c>
      <c r="BB17" s="25">
        <f t="shared" si="22"/>
        <v>19187028</v>
      </c>
      <c r="BC17" s="25">
        <f t="shared" si="11"/>
        <v>0</v>
      </c>
      <c r="BD17" s="25">
        <f t="shared" si="16"/>
        <v>0</v>
      </c>
      <c r="BE17" s="25">
        <f t="shared" si="15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18">
        <v>10</v>
      </c>
      <c r="B18" s="19" t="s">
        <v>66</v>
      </c>
      <c r="C18" s="19"/>
      <c r="D18" s="20">
        <f>APRIL!AU18</f>
        <v>41021223</v>
      </c>
      <c r="E18" s="20">
        <f>APRIL!AV18</f>
        <v>0</v>
      </c>
      <c r="F18" s="20">
        <f>APRIL!AW18</f>
        <v>0</v>
      </c>
      <c r="G18" s="20">
        <f t="shared" si="17"/>
        <v>41021223</v>
      </c>
      <c r="H18" s="21">
        <v>0</v>
      </c>
      <c r="I18" s="21"/>
      <c r="J18" s="21"/>
      <c r="K18" s="21"/>
      <c r="L18" s="21"/>
      <c r="M18" s="21"/>
      <c r="N18" s="21">
        <f t="shared" si="18"/>
        <v>41021223</v>
      </c>
      <c r="O18" s="21">
        <v>9290</v>
      </c>
      <c r="P18" s="21">
        <v>9290</v>
      </c>
      <c r="Q18" s="22"/>
      <c r="R18" s="21"/>
      <c r="S18" s="21"/>
      <c r="T18" s="21"/>
      <c r="U18" s="21">
        <v>20000000</v>
      </c>
      <c r="V18" s="23"/>
      <c r="W18" s="21">
        <v>20000000</v>
      </c>
      <c r="X18" s="21"/>
      <c r="Y18" s="21"/>
      <c r="Z18" s="21"/>
      <c r="AA18" s="21"/>
      <c r="AB18" s="21"/>
      <c r="AC18" s="21">
        <f t="shared" si="19"/>
        <v>20000000</v>
      </c>
      <c r="AD18" s="24"/>
      <c r="AE18" s="24"/>
      <c r="AF18" s="21"/>
      <c r="AG18" s="21"/>
      <c r="AH18" s="21"/>
      <c r="AI18" s="21"/>
      <c r="AJ18" s="21">
        <f t="shared" si="3"/>
        <v>0</v>
      </c>
      <c r="AK18" s="21"/>
      <c r="AL18" s="21"/>
      <c r="AM18" s="21"/>
      <c r="AN18" s="21">
        <f t="shared" si="4"/>
        <v>0</v>
      </c>
      <c r="AO18" s="21">
        <v>12000000</v>
      </c>
      <c r="AP18" s="21">
        <v>6500000</v>
      </c>
      <c r="AQ18" s="21"/>
      <c r="AR18" s="21">
        <v>1500000</v>
      </c>
      <c r="AS18" s="21"/>
      <c r="AT18" s="21">
        <f t="shared" si="20"/>
        <v>20000000</v>
      </c>
      <c r="AU18" s="21">
        <f>N18-AT18</f>
        <v>21021223</v>
      </c>
      <c r="AV18" s="21"/>
      <c r="AW18" s="21"/>
      <c r="AX18" s="23">
        <f t="shared" si="21"/>
        <v>21021223</v>
      </c>
      <c r="AY18" s="25">
        <f t="shared" si="7"/>
        <v>0</v>
      </c>
      <c r="AZ18" s="25">
        <f t="shared" si="8"/>
        <v>0</v>
      </c>
      <c r="BA18" s="25">
        <f t="shared" si="9"/>
        <v>0</v>
      </c>
      <c r="BB18" s="25">
        <f t="shared" si="22"/>
        <v>21021223</v>
      </c>
      <c r="BC18" s="25">
        <f t="shared" si="11"/>
        <v>0</v>
      </c>
      <c r="BD18" s="25">
        <f t="shared" si="16"/>
        <v>0</v>
      </c>
      <c r="BE18" s="25">
        <f t="shared" si="15"/>
        <v>0</v>
      </c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</row>
    <row r="19" spans="1:76">
      <c r="A19" s="41">
        <v>11</v>
      </c>
      <c r="B19" s="42" t="s">
        <v>67</v>
      </c>
      <c r="C19" s="42"/>
      <c r="D19" s="43">
        <f>APRIL!AU19</f>
        <v>128435000</v>
      </c>
      <c r="E19" s="43">
        <f>APRIL!AV19</f>
        <v>26813479</v>
      </c>
      <c r="F19" s="43">
        <f>APRIL!AW19</f>
        <v>0</v>
      </c>
      <c r="G19" s="43">
        <f t="shared" si="17"/>
        <v>155248479</v>
      </c>
      <c r="H19" s="44"/>
      <c r="I19" s="44"/>
      <c r="J19" s="44"/>
      <c r="K19" s="44"/>
      <c r="L19" s="44"/>
      <c r="M19" s="44"/>
      <c r="N19" s="44">
        <f t="shared" si="18"/>
        <v>155248479</v>
      </c>
      <c r="O19" s="44">
        <v>2415000</v>
      </c>
      <c r="P19" s="44">
        <f>O19</f>
        <v>2415000</v>
      </c>
      <c r="Q19" s="45"/>
      <c r="R19" s="44"/>
      <c r="S19" s="44"/>
      <c r="T19" s="44"/>
      <c r="U19" s="44">
        <v>76908137</v>
      </c>
      <c r="V19" s="46"/>
      <c r="W19" s="44">
        <v>61758137</v>
      </c>
      <c r="X19" s="44"/>
      <c r="Y19" s="44"/>
      <c r="Z19" s="44">
        <v>15150000</v>
      </c>
      <c r="AA19" s="44"/>
      <c r="AB19" s="44"/>
      <c r="AC19" s="44">
        <f t="shared" si="19"/>
        <v>76908137</v>
      </c>
      <c r="AD19" s="47">
        <v>4878019</v>
      </c>
      <c r="AE19" s="47">
        <f>AD19</f>
        <v>4878019</v>
      </c>
      <c r="AF19" s="44"/>
      <c r="AG19" s="44"/>
      <c r="AH19" s="44"/>
      <c r="AI19" s="44">
        <v>1500000</v>
      </c>
      <c r="AJ19" s="44">
        <f t="shared" si="3"/>
        <v>1500000</v>
      </c>
      <c r="AK19" s="44">
        <v>13650000</v>
      </c>
      <c r="AL19" s="44"/>
      <c r="AM19" s="44"/>
      <c r="AN19" s="44">
        <f t="shared" si="4"/>
        <v>15150000</v>
      </c>
      <c r="AO19" s="44">
        <v>8802200</v>
      </c>
      <c r="AP19" s="44">
        <v>33165800</v>
      </c>
      <c r="AQ19" s="44">
        <v>125000</v>
      </c>
      <c r="AR19" s="44">
        <v>19665137</v>
      </c>
      <c r="AS19" s="44"/>
      <c r="AT19" s="44">
        <f t="shared" si="20"/>
        <v>61758137</v>
      </c>
      <c r="AU19" s="44"/>
      <c r="AV19" s="44">
        <v>78340342</v>
      </c>
      <c r="AW19" s="44"/>
      <c r="AX19" s="46">
        <f t="shared" si="21"/>
        <v>78340342</v>
      </c>
      <c r="AY19" s="48">
        <f t="shared" si="7"/>
        <v>0</v>
      </c>
      <c r="AZ19" s="48">
        <f t="shared" si="8"/>
        <v>0</v>
      </c>
      <c r="BA19" s="48">
        <f t="shared" si="9"/>
        <v>0</v>
      </c>
      <c r="BB19" s="48">
        <f t="shared" si="22"/>
        <v>78340342</v>
      </c>
      <c r="BC19" s="48">
        <f t="shared" si="11"/>
        <v>0</v>
      </c>
      <c r="BD19" s="48">
        <f t="shared" si="16"/>
        <v>0</v>
      </c>
      <c r="BE19" s="48">
        <f t="shared" si="15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0">
        <f>APRIL!AU20</f>
        <v>19001829</v>
      </c>
      <c r="E20" s="20">
        <f>APRIL!AV20</f>
        <v>17838500</v>
      </c>
      <c r="F20" s="20">
        <f>APRIL!AW20</f>
        <v>0</v>
      </c>
      <c r="G20" s="20">
        <f t="shared" si="17"/>
        <v>36840329</v>
      </c>
      <c r="H20" s="21"/>
      <c r="I20" s="21"/>
      <c r="J20" s="21"/>
      <c r="K20" s="21"/>
      <c r="L20" s="21"/>
      <c r="M20" s="21"/>
      <c r="N20" s="21">
        <f t="shared" si="18"/>
        <v>36840329</v>
      </c>
      <c r="O20" s="21">
        <v>7911</v>
      </c>
      <c r="P20" s="21">
        <v>7911</v>
      </c>
      <c r="Q20" s="22"/>
      <c r="R20" s="21"/>
      <c r="S20" s="21"/>
      <c r="T20" s="21"/>
      <c r="U20" s="21">
        <v>17838500</v>
      </c>
      <c r="V20" s="23"/>
      <c r="W20" s="21">
        <v>17838500</v>
      </c>
      <c r="X20" s="21"/>
      <c r="Y20" s="21"/>
      <c r="Z20" s="21"/>
      <c r="AA20" s="21"/>
      <c r="AB20" s="21"/>
      <c r="AC20" s="21">
        <f t="shared" si="19"/>
        <v>17838500</v>
      </c>
      <c r="AD20" s="24"/>
      <c r="AE20" s="24"/>
      <c r="AF20" s="21"/>
      <c r="AG20" s="21"/>
      <c r="AH20" s="21"/>
      <c r="AI20" s="21"/>
      <c r="AJ20" s="21">
        <f t="shared" si="3"/>
        <v>0</v>
      </c>
      <c r="AK20" s="21"/>
      <c r="AL20" s="21"/>
      <c r="AM20" s="21"/>
      <c r="AN20" s="21">
        <f t="shared" si="4"/>
        <v>0</v>
      </c>
      <c r="AO20" s="21">
        <v>5013500</v>
      </c>
      <c r="AP20" s="21">
        <v>11225000</v>
      </c>
      <c r="AQ20" s="21">
        <v>600000</v>
      </c>
      <c r="AR20" s="21">
        <v>1000000</v>
      </c>
      <c r="AS20" s="21"/>
      <c r="AT20" s="21">
        <f t="shared" si="20"/>
        <v>17838500</v>
      </c>
      <c r="AU20" s="21">
        <v>19001829</v>
      </c>
      <c r="AV20" s="21"/>
      <c r="AW20" s="21"/>
      <c r="AX20" s="23">
        <f t="shared" si="21"/>
        <v>19001829</v>
      </c>
      <c r="AY20" s="25">
        <f t="shared" si="7"/>
        <v>0</v>
      </c>
      <c r="AZ20" s="25">
        <v>0</v>
      </c>
      <c r="BA20" s="25">
        <v>0</v>
      </c>
      <c r="BB20" s="25">
        <f t="shared" si="22"/>
        <v>19001829</v>
      </c>
      <c r="BC20" s="25">
        <f t="shared" si="11"/>
        <v>0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0">
        <f>APRIL!AU21</f>
        <v>100000000</v>
      </c>
      <c r="E21" s="20">
        <f>APRIL!AV21</f>
        <v>23484000</v>
      </c>
      <c r="F21" s="20">
        <f>APRIL!AW21</f>
        <v>0</v>
      </c>
      <c r="G21" s="20">
        <f t="shared" si="17"/>
        <v>123484000</v>
      </c>
      <c r="H21" s="21"/>
      <c r="I21" s="21"/>
      <c r="J21" s="21"/>
      <c r="K21" s="21"/>
      <c r="L21" s="21"/>
      <c r="M21" s="21"/>
      <c r="N21" s="21">
        <f t="shared" si="18"/>
        <v>123484000</v>
      </c>
      <c r="O21" s="21">
        <v>1343</v>
      </c>
      <c r="P21" s="21">
        <v>1343</v>
      </c>
      <c r="Q21" s="22"/>
      <c r="R21" s="21"/>
      <c r="S21" s="21"/>
      <c r="T21" s="21"/>
      <c r="U21" s="21">
        <v>70720000</v>
      </c>
      <c r="V21" s="23"/>
      <c r="W21" s="21">
        <v>10720000</v>
      </c>
      <c r="X21" s="21"/>
      <c r="Y21" s="21"/>
      <c r="Z21" s="21">
        <v>60000000</v>
      </c>
      <c r="AA21" s="21"/>
      <c r="AB21" s="21"/>
      <c r="AC21" s="21">
        <f t="shared" si="19"/>
        <v>70720000</v>
      </c>
      <c r="AD21" s="24">
        <v>6316028</v>
      </c>
      <c r="AE21" s="24">
        <v>6316028</v>
      </c>
      <c r="AF21" s="21"/>
      <c r="AG21" s="21">
        <v>60000000</v>
      </c>
      <c r="AH21" s="21"/>
      <c r="AI21" s="21"/>
      <c r="AJ21" s="21">
        <f t="shared" si="3"/>
        <v>60000000</v>
      </c>
      <c r="AK21" s="21"/>
      <c r="AL21" s="21"/>
      <c r="AM21" s="21"/>
      <c r="AN21" s="21">
        <f t="shared" si="4"/>
        <v>60000000</v>
      </c>
      <c r="AO21" s="21"/>
      <c r="AP21" s="21">
        <v>10720000</v>
      </c>
      <c r="AQ21" s="21"/>
      <c r="AR21" s="21"/>
      <c r="AS21" s="21"/>
      <c r="AT21" s="21">
        <f t="shared" si="20"/>
        <v>10720000</v>
      </c>
      <c r="AU21" s="21">
        <v>0</v>
      </c>
      <c r="AV21" s="21">
        <v>52764000</v>
      </c>
      <c r="AW21" s="21"/>
      <c r="AX21" s="23">
        <f t="shared" si="21"/>
        <v>52764000</v>
      </c>
      <c r="AY21" s="25">
        <f t="shared" si="7"/>
        <v>0</v>
      </c>
      <c r="AZ21" s="25">
        <f>W21+Y21-AT21</f>
        <v>0</v>
      </c>
      <c r="BA21" s="25">
        <f>Z21+AB21-AN21</f>
        <v>0</v>
      </c>
      <c r="BB21" s="25">
        <f t="shared" si="22"/>
        <v>52764000</v>
      </c>
      <c r="BC21" s="25">
        <f t="shared" si="11"/>
        <v>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18">
        <v>14</v>
      </c>
      <c r="B22" s="19" t="s">
        <v>70</v>
      </c>
      <c r="C22" s="19"/>
      <c r="D22" s="20">
        <f>APRIL!AU22</f>
        <v>0</v>
      </c>
      <c r="E22" s="20">
        <f>APRIL!AV22</f>
        <v>8174000</v>
      </c>
      <c r="F22" s="20">
        <f>APRIL!AW22</f>
        <v>0</v>
      </c>
      <c r="G22" s="20">
        <f t="shared" si="17"/>
        <v>8174000</v>
      </c>
      <c r="H22" s="21"/>
      <c r="I22" s="21"/>
      <c r="J22" s="21"/>
      <c r="K22" s="21"/>
      <c r="L22" s="21"/>
      <c r="M22" s="21"/>
      <c r="N22" s="21">
        <f t="shared" si="18"/>
        <v>8174000</v>
      </c>
      <c r="O22" s="21">
        <v>0</v>
      </c>
      <c r="P22" s="21">
        <v>0</v>
      </c>
      <c r="Q22" s="22"/>
      <c r="R22" s="21"/>
      <c r="S22" s="21"/>
      <c r="T22" s="21"/>
      <c r="U22" s="21">
        <v>3600000</v>
      </c>
      <c r="V22" s="23"/>
      <c r="W22" s="21">
        <v>3600000</v>
      </c>
      <c r="X22" s="21"/>
      <c r="Y22" s="21"/>
      <c r="Z22" s="21"/>
      <c r="AA22" s="21"/>
      <c r="AB22" s="21"/>
      <c r="AC22" s="21">
        <f t="shared" si="19"/>
        <v>3600000</v>
      </c>
      <c r="AD22" s="24"/>
      <c r="AE22" s="24"/>
      <c r="AF22" s="21"/>
      <c r="AG22" s="21"/>
      <c r="AH22" s="21"/>
      <c r="AI22" s="21"/>
      <c r="AJ22" s="21">
        <v>0</v>
      </c>
      <c r="AK22" s="21"/>
      <c r="AL22" s="21"/>
      <c r="AM22" s="21"/>
      <c r="AN22" s="21">
        <f t="shared" si="4"/>
        <v>0</v>
      </c>
      <c r="AO22" s="21">
        <v>0</v>
      </c>
      <c r="AP22" s="21">
        <v>3600000</v>
      </c>
      <c r="AQ22" s="21"/>
      <c r="AR22" s="21"/>
      <c r="AS22" s="21"/>
      <c r="AT22" s="21">
        <f t="shared" si="20"/>
        <v>3600000</v>
      </c>
      <c r="AU22" s="21">
        <v>0</v>
      </c>
      <c r="AV22" s="21">
        <v>4574000</v>
      </c>
      <c r="AW22" s="21"/>
      <c r="AX22" s="23">
        <f t="shared" si="21"/>
        <v>4574000</v>
      </c>
      <c r="AY22" s="25">
        <f t="shared" si="7"/>
        <v>0</v>
      </c>
      <c r="AZ22" s="25">
        <v>0</v>
      </c>
      <c r="BA22" s="25">
        <v>0</v>
      </c>
      <c r="BB22" s="25">
        <f t="shared" si="22"/>
        <v>4574000</v>
      </c>
      <c r="BC22" s="25">
        <f t="shared" si="11"/>
        <v>0</v>
      </c>
      <c r="BD22" s="25">
        <v>0</v>
      </c>
      <c r="BE22" s="25">
        <v>0</v>
      </c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</row>
    <row r="23" spans="1:76" ht="15.75" customHeight="1">
      <c r="A23" s="18">
        <v>15</v>
      </c>
      <c r="B23" s="19" t="s">
        <v>71</v>
      </c>
      <c r="C23" s="19"/>
      <c r="D23" s="20">
        <f>APRIL!AU23</f>
        <v>15712</v>
      </c>
      <c r="E23" s="20">
        <f>APRIL!AV23</f>
        <v>0</v>
      </c>
      <c r="F23" s="20">
        <f>APRIL!AW23</f>
        <v>0</v>
      </c>
      <c r="G23" s="20">
        <f t="shared" si="17"/>
        <v>15712</v>
      </c>
      <c r="H23" s="21"/>
      <c r="I23" s="21"/>
      <c r="J23" s="21"/>
      <c r="K23" s="21"/>
      <c r="L23" s="21"/>
      <c r="M23" s="21"/>
      <c r="N23" s="21">
        <f t="shared" si="18"/>
        <v>15712</v>
      </c>
      <c r="O23" s="21">
        <v>7</v>
      </c>
      <c r="P23" s="21">
        <v>7</v>
      </c>
      <c r="Q23" s="22"/>
      <c r="R23" s="21"/>
      <c r="S23" s="21"/>
      <c r="T23" s="21"/>
      <c r="U23" s="21">
        <v>0</v>
      </c>
      <c r="V23" s="23">
        <v>0</v>
      </c>
      <c r="W23" s="21">
        <v>0</v>
      </c>
      <c r="X23" s="21"/>
      <c r="Y23" s="21"/>
      <c r="Z23" s="21"/>
      <c r="AA23" s="21"/>
      <c r="AB23" s="21"/>
      <c r="AC23" s="21">
        <v>0</v>
      </c>
      <c r="AD23" s="24"/>
      <c r="AE23" s="24"/>
      <c r="AF23" s="21"/>
      <c r="AG23" s="21"/>
      <c r="AH23" s="21"/>
      <c r="AI23" s="21"/>
      <c r="AJ23" s="21">
        <f t="shared" ref="AJ23:AJ25" si="23">SUM(AF23:AI23)</f>
        <v>0</v>
      </c>
      <c r="AK23" s="21"/>
      <c r="AL23" s="21"/>
      <c r="AM23" s="21"/>
      <c r="AN23" s="21">
        <f t="shared" si="4"/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15712</v>
      </c>
      <c r="AV23" s="21">
        <v>0</v>
      </c>
      <c r="AW23" s="21"/>
      <c r="AX23" s="23">
        <f t="shared" si="21"/>
        <v>15712</v>
      </c>
      <c r="AY23" s="25">
        <f t="shared" si="7"/>
        <v>0</v>
      </c>
      <c r="AZ23" s="25">
        <f t="shared" ref="AZ23:AZ25" si="24">W23+Y23-AT23</f>
        <v>0</v>
      </c>
      <c r="BA23" s="25">
        <f t="shared" ref="BA23:BA25" si="25">Z23+AB23-AN23</f>
        <v>0</v>
      </c>
      <c r="BB23" s="25">
        <f t="shared" si="22"/>
        <v>15712</v>
      </c>
      <c r="BC23" s="25">
        <f t="shared" si="11"/>
        <v>0</v>
      </c>
      <c r="BD23" s="25">
        <f t="shared" ref="BD23:BD25" si="26">AD23-AE23</f>
        <v>0</v>
      </c>
      <c r="BE23" s="25">
        <f t="shared" ref="BE23:BE25" si="27">AW23-BD23</f>
        <v>0</v>
      </c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</row>
    <row r="24" spans="1:76" ht="15.75" customHeight="1">
      <c r="A24" s="18">
        <v>16</v>
      </c>
      <c r="B24" s="19" t="s">
        <v>83</v>
      </c>
      <c r="C24" s="19"/>
      <c r="D24" s="20">
        <f>APRIL!AU24</f>
        <v>29739</v>
      </c>
      <c r="E24" s="20">
        <f>APRIL!AV24</f>
        <v>20708478</v>
      </c>
      <c r="F24" s="20">
        <f>APRIL!AW24</f>
        <v>0</v>
      </c>
      <c r="G24" s="20">
        <f t="shared" si="17"/>
        <v>20738217</v>
      </c>
      <c r="H24" s="21"/>
      <c r="I24" s="21"/>
      <c r="J24" s="21"/>
      <c r="K24" s="21"/>
      <c r="L24" s="21"/>
      <c r="M24" s="21"/>
      <c r="N24" s="21">
        <f t="shared" si="18"/>
        <v>20738217</v>
      </c>
      <c r="O24" s="21">
        <v>4523</v>
      </c>
      <c r="P24" s="21">
        <v>4523</v>
      </c>
      <c r="Q24" s="22"/>
      <c r="R24" s="21"/>
      <c r="S24" s="21"/>
      <c r="T24" s="21"/>
      <c r="U24" s="21">
        <v>9151000</v>
      </c>
      <c r="V24" s="23"/>
      <c r="W24" s="21">
        <v>9151000</v>
      </c>
      <c r="X24" s="21"/>
      <c r="Y24" s="21"/>
      <c r="Z24" s="21"/>
      <c r="AA24" s="21"/>
      <c r="AB24" s="21"/>
      <c r="AC24" s="21">
        <f>SUM(W24:AB24)</f>
        <v>9151000</v>
      </c>
      <c r="AD24" s="24">
        <v>654055</v>
      </c>
      <c r="AE24" s="24">
        <v>654055</v>
      </c>
      <c r="AF24" s="21"/>
      <c r="AG24" s="21"/>
      <c r="AH24" s="21"/>
      <c r="AI24" s="21"/>
      <c r="AJ24" s="21">
        <f t="shared" si="23"/>
        <v>0</v>
      </c>
      <c r="AK24" s="21"/>
      <c r="AL24" s="21"/>
      <c r="AM24" s="21"/>
      <c r="AN24" s="21">
        <f t="shared" si="4"/>
        <v>0</v>
      </c>
      <c r="AO24" s="21">
        <v>7496000</v>
      </c>
      <c r="AP24" s="21">
        <v>455000</v>
      </c>
      <c r="AQ24" s="21">
        <v>1200000</v>
      </c>
      <c r="AR24" s="21"/>
      <c r="AS24" s="21"/>
      <c r="AT24" s="21">
        <f t="shared" ref="AT24:AT25" si="28">SUM(AO24:AS24)</f>
        <v>9151000</v>
      </c>
      <c r="AU24" s="21">
        <v>29739</v>
      </c>
      <c r="AV24" s="21">
        <v>11557478</v>
      </c>
      <c r="AW24" s="21"/>
      <c r="AX24" s="23">
        <f t="shared" si="21"/>
        <v>11587217</v>
      </c>
      <c r="AY24" s="25">
        <f t="shared" si="7"/>
        <v>0</v>
      </c>
      <c r="AZ24" s="25">
        <f t="shared" si="24"/>
        <v>0</v>
      </c>
      <c r="BA24" s="25">
        <f t="shared" si="25"/>
        <v>0</v>
      </c>
      <c r="BB24" s="25">
        <f t="shared" si="22"/>
        <v>11587217</v>
      </c>
      <c r="BC24" s="25">
        <f t="shared" si="11"/>
        <v>0</v>
      </c>
      <c r="BD24" s="25">
        <f t="shared" si="26"/>
        <v>0</v>
      </c>
      <c r="BE24" s="25">
        <f t="shared" si="27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</row>
    <row r="25" spans="1:76" ht="15.75" customHeight="1">
      <c r="A25" s="18">
        <v>17</v>
      </c>
      <c r="B25" s="19" t="s">
        <v>73</v>
      </c>
      <c r="C25" s="19"/>
      <c r="D25" s="20">
        <f>APRIL!AU25</f>
        <v>0</v>
      </c>
      <c r="E25" s="20">
        <f>APRIL!AV25</f>
        <v>24554216</v>
      </c>
      <c r="F25" s="20">
        <f>APRIL!AW25</f>
        <v>0</v>
      </c>
      <c r="G25" s="20">
        <f t="shared" si="17"/>
        <v>24554216</v>
      </c>
      <c r="H25" s="21"/>
      <c r="I25" s="21"/>
      <c r="J25" s="21"/>
      <c r="K25" s="21"/>
      <c r="L25" s="21"/>
      <c r="M25" s="21"/>
      <c r="N25" s="21">
        <f t="shared" si="18"/>
        <v>24554216</v>
      </c>
      <c r="O25" s="21"/>
      <c r="P25" s="21"/>
      <c r="Q25" s="22"/>
      <c r="R25" s="21"/>
      <c r="S25" s="21"/>
      <c r="T25" s="21"/>
      <c r="U25" s="21">
        <v>10480992</v>
      </c>
      <c r="V25" s="23"/>
      <c r="W25" s="21">
        <v>10480992</v>
      </c>
      <c r="X25" s="21"/>
      <c r="Y25" s="21"/>
      <c r="Z25" s="21"/>
      <c r="AA25" s="21"/>
      <c r="AB25" s="21"/>
      <c r="AC25" s="21">
        <f>SUM(V25:AB25)</f>
        <v>10480992</v>
      </c>
      <c r="AD25" s="24">
        <v>955256</v>
      </c>
      <c r="AE25" s="24">
        <v>955256</v>
      </c>
      <c r="AF25" s="21"/>
      <c r="AG25" s="21"/>
      <c r="AH25" s="21"/>
      <c r="AI25" s="21"/>
      <c r="AJ25" s="21">
        <f t="shared" si="23"/>
        <v>0</v>
      </c>
      <c r="AK25" s="21"/>
      <c r="AL25" s="21"/>
      <c r="AM25" s="21"/>
      <c r="AN25" s="21">
        <f t="shared" si="4"/>
        <v>0</v>
      </c>
      <c r="AO25" s="21">
        <v>9639292</v>
      </c>
      <c r="AP25" s="21">
        <v>841700</v>
      </c>
      <c r="AQ25" s="21"/>
      <c r="AR25" s="21"/>
      <c r="AS25" s="21"/>
      <c r="AT25" s="21">
        <f t="shared" si="28"/>
        <v>10480992</v>
      </c>
      <c r="AU25" s="21"/>
      <c r="AV25" s="21">
        <v>14073224</v>
      </c>
      <c r="AW25" s="21"/>
      <c r="AX25" s="23">
        <f t="shared" si="21"/>
        <v>14073224</v>
      </c>
      <c r="AY25" s="25">
        <f t="shared" si="7"/>
        <v>0</v>
      </c>
      <c r="AZ25" s="25">
        <f t="shared" si="24"/>
        <v>0</v>
      </c>
      <c r="BA25" s="25">
        <f t="shared" si="25"/>
        <v>0</v>
      </c>
      <c r="BB25" s="25">
        <f>N25+O25-P25-U25-T25+AD25-AE25-S25</f>
        <v>14073224</v>
      </c>
      <c r="BC25" s="25">
        <f t="shared" si="11"/>
        <v>0</v>
      </c>
      <c r="BD25" s="25">
        <f t="shared" si="26"/>
        <v>0</v>
      </c>
      <c r="BE25" s="25">
        <f t="shared" si="27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S26" si="29">SUM(C9:C25)</f>
        <v>0</v>
      </c>
      <c r="D26" s="51">
        <f t="shared" si="29"/>
        <v>409206535</v>
      </c>
      <c r="E26" s="51">
        <f t="shared" si="29"/>
        <v>241121983</v>
      </c>
      <c r="F26" s="51">
        <f t="shared" si="29"/>
        <v>0</v>
      </c>
      <c r="G26" s="52">
        <f t="shared" si="29"/>
        <v>650328518</v>
      </c>
      <c r="H26" s="52">
        <f t="shared" si="29"/>
        <v>0</v>
      </c>
      <c r="I26" s="52">
        <f t="shared" si="29"/>
        <v>0</v>
      </c>
      <c r="J26" s="52">
        <f t="shared" si="29"/>
        <v>0</v>
      </c>
      <c r="K26" s="52">
        <f t="shared" si="29"/>
        <v>0</v>
      </c>
      <c r="L26" s="52">
        <f t="shared" si="29"/>
        <v>0</v>
      </c>
      <c r="M26" s="52">
        <f t="shared" si="29"/>
        <v>0</v>
      </c>
      <c r="N26" s="52">
        <f t="shared" si="29"/>
        <v>650328518</v>
      </c>
      <c r="O26" s="52">
        <f t="shared" si="29"/>
        <v>2475904</v>
      </c>
      <c r="P26" s="52">
        <f t="shared" si="29"/>
        <v>2475904</v>
      </c>
      <c r="Q26" s="52">
        <f t="shared" si="29"/>
        <v>0</v>
      </c>
      <c r="R26" s="52">
        <f t="shared" si="29"/>
        <v>0</v>
      </c>
      <c r="S26" s="52">
        <f t="shared" si="29"/>
        <v>0</v>
      </c>
      <c r="T26" s="52"/>
      <c r="U26" s="52">
        <f t="shared" ref="U26:BE26" si="30">SUM(U9:U25)</f>
        <v>311575039</v>
      </c>
      <c r="V26" s="52">
        <f t="shared" si="30"/>
        <v>0</v>
      </c>
      <c r="W26" s="52">
        <f t="shared" si="30"/>
        <v>236425039</v>
      </c>
      <c r="X26" s="52">
        <f t="shared" si="30"/>
        <v>0</v>
      </c>
      <c r="Y26" s="52">
        <f t="shared" si="30"/>
        <v>0</v>
      </c>
      <c r="Z26" s="52">
        <f t="shared" si="30"/>
        <v>75150000</v>
      </c>
      <c r="AA26" s="52">
        <f t="shared" si="30"/>
        <v>0</v>
      </c>
      <c r="AB26" s="52">
        <f t="shared" si="30"/>
        <v>0</v>
      </c>
      <c r="AC26" s="52">
        <f t="shared" si="30"/>
        <v>311575039</v>
      </c>
      <c r="AD26" s="52">
        <f t="shared" si="30"/>
        <v>14928514</v>
      </c>
      <c r="AE26" s="52">
        <f t="shared" si="30"/>
        <v>14928514</v>
      </c>
      <c r="AF26" s="52">
        <f t="shared" si="30"/>
        <v>0</v>
      </c>
      <c r="AG26" s="52">
        <f t="shared" si="30"/>
        <v>60000000</v>
      </c>
      <c r="AH26" s="52">
        <f t="shared" si="30"/>
        <v>0</v>
      </c>
      <c r="AI26" s="52">
        <f t="shared" si="30"/>
        <v>1500000</v>
      </c>
      <c r="AJ26" s="52">
        <f t="shared" si="30"/>
        <v>61500000</v>
      </c>
      <c r="AK26" s="52">
        <f t="shared" si="30"/>
        <v>13650000</v>
      </c>
      <c r="AL26" s="52">
        <f t="shared" si="30"/>
        <v>0</v>
      </c>
      <c r="AM26" s="52">
        <f t="shared" si="30"/>
        <v>0</v>
      </c>
      <c r="AN26" s="52">
        <f t="shared" si="30"/>
        <v>75150000</v>
      </c>
      <c r="AO26" s="52">
        <f t="shared" si="30"/>
        <v>83792252</v>
      </c>
      <c r="AP26" s="52">
        <f t="shared" si="30"/>
        <v>127542650</v>
      </c>
      <c r="AQ26" s="52">
        <f t="shared" si="30"/>
        <v>2925000</v>
      </c>
      <c r="AR26" s="52">
        <f t="shared" si="30"/>
        <v>22165137</v>
      </c>
      <c r="AS26" s="52">
        <f t="shared" si="30"/>
        <v>0</v>
      </c>
      <c r="AT26" s="52">
        <f t="shared" si="30"/>
        <v>236425039</v>
      </c>
      <c r="AU26" s="52">
        <f t="shared" si="30"/>
        <v>89041720</v>
      </c>
      <c r="AV26" s="52">
        <f t="shared" si="30"/>
        <v>250256061</v>
      </c>
      <c r="AW26" s="52">
        <f t="shared" si="30"/>
        <v>0</v>
      </c>
      <c r="AX26" s="52">
        <f t="shared" si="30"/>
        <v>339297781</v>
      </c>
      <c r="AY26" s="52">
        <f t="shared" si="30"/>
        <v>0</v>
      </c>
      <c r="AZ26" s="52">
        <f t="shared" si="30"/>
        <v>0</v>
      </c>
      <c r="BA26" s="52">
        <f t="shared" si="30"/>
        <v>0</v>
      </c>
      <c r="BB26" s="52">
        <f t="shared" si="30"/>
        <v>338753479</v>
      </c>
      <c r="BC26" s="52">
        <f t="shared" si="30"/>
        <v>544302</v>
      </c>
      <c r="BD26" s="52">
        <f t="shared" si="30"/>
        <v>0</v>
      </c>
      <c r="BE26" s="52">
        <f t="shared" si="30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236425039</v>
      </c>
      <c r="X27" s="2"/>
      <c r="Y27" s="2"/>
      <c r="Z27" s="6">
        <f>AN26</f>
        <v>75150000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/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/>
      <c r="AP30" s="56"/>
      <c r="AQ30" s="56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/>
      <c r="AP31" s="54"/>
      <c r="AQ31" s="54"/>
      <c r="AR31" s="54"/>
      <c r="AS31" s="54"/>
      <c r="AT31" s="54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/>
      <c r="AP32" s="125"/>
      <c r="AQ32" s="60"/>
      <c r="AR32" s="60"/>
      <c r="AS32" s="124"/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/>
      <c r="AP33" s="61"/>
      <c r="AQ33" s="61"/>
      <c r="AR33" s="61"/>
      <c r="AS33" s="61"/>
      <c r="AT33" s="61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2.5</v>
      </c>
      <c r="R36" s="2" t="s">
        <v>76</v>
      </c>
      <c r="S36" s="2"/>
      <c r="T36" s="2"/>
      <c r="U36" s="2"/>
      <c r="V36" s="2"/>
      <c r="W36" s="54">
        <f>W23-W34</f>
        <v>0</v>
      </c>
      <c r="X36" s="2"/>
      <c r="Y36" s="54"/>
      <c r="Z36" s="2"/>
      <c r="AA36" s="2"/>
      <c r="AB36" s="54">
        <f>Y34-AB34</f>
        <v>0</v>
      </c>
      <c r="AC36" s="2"/>
      <c r="AD36" s="2"/>
      <c r="AE36" s="2"/>
      <c r="AF36" s="2"/>
      <c r="AG36" s="6">
        <f>AG23-AG34</f>
        <v>0</v>
      </c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3.5</v>
      </c>
      <c r="R37" s="2" t="s">
        <v>77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pane xSplit="2" ySplit="7" topLeftCell="M8" activePane="bottomRight" state="frozen"/>
      <selection pane="topRight" activeCell="C1" sqref="C1"/>
      <selection pane="bottomLeft" activeCell="A8" sqref="A8"/>
      <selection pane="bottomRight" activeCell="P16" sqref="P16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51" width="15.7109375" customWidth="1"/>
    <col min="52" max="52" width="17.7109375" customWidth="1"/>
    <col min="53" max="53" width="17" customWidth="1"/>
    <col min="54" max="54" width="20.28515625" customWidth="1"/>
    <col min="55" max="55" width="20.7109375" customWidth="1"/>
    <col min="56" max="56" width="13.5703125" customWidth="1"/>
    <col min="57" max="57" width="12.28515625" customWidth="1"/>
    <col min="58" max="76" width="9.140625" customWidth="1"/>
  </cols>
  <sheetData>
    <row r="1" spans="1:76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>
      <c r="A2" s="129" t="s">
        <v>82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</row>
    <row r="3" spans="1:76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>
        <v>30960000</v>
      </c>
      <c r="X3" s="6">
        <f>W3-W24</f>
        <v>23328000</v>
      </c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>
        <v>39344437</v>
      </c>
      <c r="AP3" s="6">
        <f>AO23-AO3</f>
        <v>-39344437</v>
      </c>
      <c r="AQ3" s="6">
        <f>AP3+AP23</f>
        <v>-39344437</v>
      </c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</row>
    <row r="4" spans="1:76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>
        <f>N16-U16</f>
        <v>0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18">
        <v>1</v>
      </c>
      <c r="B9" s="19" t="s">
        <v>57</v>
      </c>
      <c r="C9" s="19"/>
      <c r="D9" s="20">
        <v>496019</v>
      </c>
      <c r="E9" s="20">
        <v>13568150</v>
      </c>
      <c r="F9" s="20"/>
      <c r="G9" s="20">
        <f t="shared" ref="G9:G25" si="0">SUM(D9:F9)</f>
        <v>14064169</v>
      </c>
      <c r="H9" s="21"/>
      <c r="I9" s="21"/>
      <c r="J9" s="21"/>
      <c r="K9" s="21"/>
      <c r="L9" s="21"/>
      <c r="M9" s="21"/>
      <c r="N9" s="21">
        <f t="shared" ref="N9:N25" si="1">SUM(G9:M9)</f>
        <v>14064169</v>
      </c>
      <c r="O9" s="21">
        <v>202</v>
      </c>
      <c r="P9" s="21">
        <v>202</v>
      </c>
      <c r="Q9" s="22"/>
      <c r="R9" s="21"/>
      <c r="S9" s="21"/>
      <c r="T9" s="21"/>
      <c r="U9" s="21">
        <v>13568150</v>
      </c>
      <c r="V9" s="23"/>
      <c r="W9" s="21">
        <v>8149650</v>
      </c>
      <c r="X9" s="21"/>
      <c r="Y9" s="21"/>
      <c r="Z9" s="21">
        <v>5418500</v>
      </c>
      <c r="AA9" s="21"/>
      <c r="AB9" s="21"/>
      <c r="AC9" s="21">
        <f t="shared" ref="AC9:AC21" si="2">SUM(V9:AB9)</f>
        <v>13568150</v>
      </c>
      <c r="AD9" s="24"/>
      <c r="AE9" s="24"/>
      <c r="AF9" s="21"/>
      <c r="AG9" s="21"/>
      <c r="AH9" s="21"/>
      <c r="AI9" s="21">
        <v>5418500</v>
      </c>
      <c r="AJ9" s="21">
        <f t="shared" ref="AJ9:AJ21" si="3">SUM(AF9:AI9)</f>
        <v>5418500</v>
      </c>
      <c r="AK9" s="21"/>
      <c r="AL9" s="21"/>
      <c r="AM9" s="21"/>
      <c r="AN9" s="21">
        <f t="shared" ref="AN9:AN10" si="4">AJ9+AK9</f>
        <v>5418500</v>
      </c>
      <c r="AO9" s="21">
        <v>2083500</v>
      </c>
      <c r="AP9" s="21">
        <v>5766150</v>
      </c>
      <c r="AQ9" s="21">
        <v>300000</v>
      </c>
      <c r="AR9" s="21"/>
      <c r="AS9" s="21">
        <v>0</v>
      </c>
      <c r="AT9" s="21">
        <f t="shared" ref="AT9:AT25" si="5">SUM(AO9:AS9)</f>
        <v>8149650</v>
      </c>
      <c r="AU9" s="21">
        <v>496019</v>
      </c>
      <c r="AV9" s="21">
        <v>0</v>
      </c>
      <c r="AW9" s="21"/>
      <c r="AX9" s="23">
        <f t="shared" ref="AX9:AX25" si="6">SUM(AU9:AW9)</f>
        <v>496019</v>
      </c>
      <c r="AY9" s="25">
        <f t="shared" ref="AY9:AY25" si="7">U9-AC9</f>
        <v>0</v>
      </c>
      <c r="AZ9" s="25">
        <f t="shared" ref="AZ9:AZ19" si="8">W9+Y9-AT9</f>
        <v>0</v>
      </c>
      <c r="BA9" s="25">
        <f t="shared" ref="BA9:BA19" si="9">Z9+AB9-AN9</f>
        <v>0</v>
      </c>
      <c r="BB9" s="25">
        <f t="shared" ref="BB9:BB24" si="10">N9+O9-P9-U9+AD9-AE9-S9</f>
        <v>496019</v>
      </c>
      <c r="BC9" s="25">
        <f t="shared" ref="BC9:BC25" si="11">AX9-BB9</f>
        <v>0</v>
      </c>
      <c r="BD9" s="25">
        <f t="shared" ref="BD9:BD10" si="12">AD9-AE9</f>
        <v>0</v>
      </c>
      <c r="BE9" s="25">
        <f t="shared" ref="BE9:BE10" si="13">AW9-BD9</f>
        <v>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</row>
    <row r="10" spans="1:76">
      <c r="A10" s="18">
        <v>2</v>
      </c>
      <c r="B10" s="19" t="s">
        <v>58</v>
      </c>
      <c r="C10" s="19"/>
      <c r="D10" s="20">
        <v>1151176</v>
      </c>
      <c r="E10" s="20">
        <v>9317350</v>
      </c>
      <c r="F10" s="20"/>
      <c r="G10" s="20">
        <f t="shared" si="0"/>
        <v>10468526</v>
      </c>
      <c r="H10" s="21"/>
      <c r="I10" s="21"/>
      <c r="J10" s="21"/>
      <c r="K10" s="21"/>
      <c r="L10" s="21"/>
      <c r="M10" s="21"/>
      <c r="N10" s="21">
        <f t="shared" si="1"/>
        <v>10468526</v>
      </c>
      <c r="O10" s="21">
        <v>468</v>
      </c>
      <c r="P10" s="21">
        <v>468</v>
      </c>
      <c r="Q10" s="22"/>
      <c r="R10" s="21"/>
      <c r="S10" s="21"/>
      <c r="T10" s="21"/>
      <c r="U10" s="21">
        <v>9317350</v>
      </c>
      <c r="V10" s="23"/>
      <c r="W10" s="21">
        <v>9317350</v>
      </c>
      <c r="X10" s="21"/>
      <c r="Y10" s="21"/>
      <c r="Z10" s="21"/>
      <c r="AA10" s="21"/>
      <c r="AB10" s="21"/>
      <c r="AC10" s="21">
        <f t="shared" si="2"/>
        <v>9317350</v>
      </c>
      <c r="AD10" s="24"/>
      <c r="AE10" s="24"/>
      <c r="AF10" s="21"/>
      <c r="AG10" s="21"/>
      <c r="AH10" s="21"/>
      <c r="AI10" s="21"/>
      <c r="AJ10" s="21">
        <f t="shared" si="3"/>
        <v>0</v>
      </c>
      <c r="AK10" s="21"/>
      <c r="AL10" s="21"/>
      <c r="AM10" s="21"/>
      <c r="AN10" s="21">
        <f t="shared" si="4"/>
        <v>0</v>
      </c>
      <c r="AO10" s="21">
        <v>2580000</v>
      </c>
      <c r="AP10" s="21">
        <v>6737350</v>
      </c>
      <c r="AQ10" s="21"/>
      <c r="AR10" s="21"/>
      <c r="AS10" s="21">
        <v>0</v>
      </c>
      <c r="AT10" s="21">
        <f t="shared" si="5"/>
        <v>9317350</v>
      </c>
      <c r="AU10" s="21">
        <v>1151176</v>
      </c>
      <c r="AV10" s="21"/>
      <c r="AW10" s="21"/>
      <c r="AX10" s="23">
        <f t="shared" si="6"/>
        <v>1151176</v>
      </c>
      <c r="AY10" s="25">
        <f t="shared" si="7"/>
        <v>0</v>
      </c>
      <c r="AZ10" s="25">
        <f t="shared" si="8"/>
        <v>0</v>
      </c>
      <c r="BA10" s="25">
        <f t="shared" si="9"/>
        <v>0</v>
      </c>
      <c r="BB10" s="25">
        <f t="shared" si="10"/>
        <v>1151176</v>
      </c>
      <c r="BC10" s="25">
        <f t="shared" si="11"/>
        <v>0</v>
      </c>
      <c r="BD10" s="25">
        <f t="shared" si="12"/>
        <v>0</v>
      </c>
      <c r="BE10" s="25">
        <f t="shared" si="13"/>
        <v>0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</row>
    <row r="11" spans="1:76">
      <c r="A11" s="67">
        <v>3</v>
      </c>
      <c r="B11" s="68" t="s">
        <v>59</v>
      </c>
      <c r="C11" s="68"/>
      <c r="D11" s="70">
        <v>544302</v>
      </c>
      <c r="E11" s="70">
        <v>17880002</v>
      </c>
      <c r="F11" s="70"/>
      <c r="G11" s="70">
        <f t="shared" si="0"/>
        <v>18424304</v>
      </c>
      <c r="H11" s="69"/>
      <c r="I11" s="69"/>
      <c r="J11" s="69"/>
      <c r="K11" s="69"/>
      <c r="L11" s="69"/>
      <c r="M11" s="69"/>
      <c r="N11" s="69">
        <f t="shared" si="1"/>
        <v>18424304</v>
      </c>
      <c r="O11" s="69">
        <v>221</v>
      </c>
      <c r="P11" s="69">
        <v>221</v>
      </c>
      <c r="Q11" s="71"/>
      <c r="R11" s="69"/>
      <c r="S11" s="69"/>
      <c r="T11" s="69"/>
      <c r="U11" s="69">
        <v>17880002</v>
      </c>
      <c r="V11" s="72"/>
      <c r="W11" s="69">
        <v>14220002</v>
      </c>
      <c r="X11" s="69"/>
      <c r="Y11" s="69"/>
      <c r="Z11" s="69">
        <v>3660000</v>
      </c>
      <c r="AA11" s="69"/>
      <c r="AB11" s="69"/>
      <c r="AC11" s="69">
        <f t="shared" si="2"/>
        <v>17880002</v>
      </c>
      <c r="AD11" s="74"/>
      <c r="AE11" s="74"/>
      <c r="AF11" s="69"/>
      <c r="AG11" s="69"/>
      <c r="AH11" s="69"/>
      <c r="AI11" s="69">
        <v>3660000</v>
      </c>
      <c r="AJ11" s="69">
        <f t="shared" si="3"/>
        <v>3660000</v>
      </c>
      <c r="AK11" s="69"/>
      <c r="AL11" s="69"/>
      <c r="AM11" s="69"/>
      <c r="AN11" s="75">
        <v>3660000</v>
      </c>
      <c r="AO11" s="69">
        <v>2093700</v>
      </c>
      <c r="AP11" s="69">
        <v>12126302</v>
      </c>
      <c r="AQ11" s="69"/>
      <c r="AR11" s="69"/>
      <c r="AS11" s="69">
        <v>0</v>
      </c>
      <c r="AT11" s="69">
        <f t="shared" si="5"/>
        <v>14220002</v>
      </c>
      <c r="AU11" s="69">
        <v>544302</v>
      </c>
      <c r="AV11" s="69">
        <v>0</v>
      </c>
      <c r="AW11" s="69"/>
      <c r="AX11" s="72">
        <f t="shared" si="6"/>
        <v>544302</v>
      </c>
      <c r="AY11" s="73">
        <f t="shared" si="7"/>
        <v>0</v>
      </c>
      <c r="AZ11" s="73">
        <f t="shared" si="8"/>
        <v>0</v>
      </c>
      <c r="BA11" s="73">
        <f t="shared" si="9"/>
        <v>0</v>
      </c>
      <c r="BB11" s="73">
        <f t="shared" si="10"/>
        <v>544302</v>
      </c>
      <c r="BC11" s="73">
        <f t="shared" si="11"/>
        <v>0</v>
      </c>
      <c r="BD11" s="73">
        <v>0</v>
      </c>
      <c r="BE11" s="73">
        <v>0</v>
      </c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</row>
    <row r="12" spans="1:76" ht="15.75" customHeight="1">
      <c r="A12" s="18">
        <v>4</v>
      </c>
      <c r="B12" s="19" t="s">
        <v>60</v>
      </c>
      <c r="C12" s="19"/>
      <c r="D12" s="20">
        <v>51081</v>
      </c>
      <c r="E12" s="20">
        <v>8702100</v>
      </c>
      <c r="F12" s="20"/>
      <c r="G12" s="20">
        <f t="shared" si="0"/>
        <v>8753181</v>
      </c>
      <c r="H12" s="21"/>
      <c r="I12" s="21"/>
      <c r="J12" s="21"/>
      <c r="K12" s="21"/>
      <c r="L12" s="21"/>
      <c r="M12" s="21"/>
      <c r="N12" s="21">
        <f t="shared" si="1"/>
        <v>8753181</v>
      </c>
      <c r="O12" s="21">
        <v>21</v>
      </c>
      <c r="P12" s="21">
        <v>21</v>
      </c>
      <c r="Q12" s="22"/>
      <c r="R12" s="21"/>
      <c r="S12" s="21"/>
      <c r="T12" s="21"/>
      <c r="U12" s="21">
        <v>7799000</v>
      </c>
      <c r="V12" s="23"/>
      <c r="W12" s="21">
        <v>7799000</v>
      </c>
      <c r="X12" s="21"/>
      <c r="Y12" s="21"/>
      <c r="Z12" s="21"/>
      <c r="AA12" s="21"/>
      <c r="AB12" s="21"/>
      <c r="AC12" s="21">
        <f t="shared" si="2"/>
        <v>7799000</v>
      </c>
      <c r="AD12" s="24"/>
      <c r="AE12" s="24"/>
      <c r="AF12" s="21"/>
      <c r="AG12" s="21"/>
      <c r="AH12" s="21"/>
      <c r="AI12" s="21"/>
      <c r="AJ12" s="21">
        <f t="shared" si="3"/>
        <v>0</v>
      </c>
      <c r="AK12" s="21"/>
      <c r="AL12" s="21"/>
      <c r="AM12" s="21"/>
      <c r="AN12" s="21">
        <f t="shared" ref="AN12:AN25" si="14">AJ12+AK12</f>
        <v>0</v>
      </c>
      <c r="AO12" s="21">
        <v>5199000</v>
      </c>
      <c r="AP12" s="21">
        <v>2600000</v>
      </c>
      <c r="AQ12" s="21"/>
      <c r="AR12" s="21"/>
      <c r="AS12" s="21">
        <v>0</v>
      </c>
      <c r="AT12" s="21">
        <f t="shared" si="5"/>
        <v>7799000</v>
      </c>
      <c r="AU12" s="21">
        <v>51081</v>
      </c>
      <c r="AV12" s="21">
        <v>903100</v>
      </c>
      <c r="AW12" s="21"/>
      <c r="AX12" s="23">
        <f t="shared" si="6"/>
        <v>954181</v>
      </c>
      <c r="AY12" s="25">
        <f t="shared" si="7"/>
        <v>0</v>
      </c>
      <c r="AZ12" s="25">
        <f t="shared" si="8"/>
        <v>0</v>
      </c>
      <c r="BA12" s="25">
        <f t="shared" si="9"/>
        <v>0</v>
      </c>
      <c r="BB12" s="25">
        <f t="shared" si="10"/>
        <v>954181</v>
      </c>
      <c r="BC12" s="25">
        <f t="shared" si="11"/>
        <v>0</v>
      </c>
      <c r="BD12" s="25">
        <f t="shared" ref="BD12:BD13" si="15">AD12-AE12</f>
        <v>0</v>
      </c>
      <c r="BE12" s="25">
        <f t="shared" ref="BE12:BE19" si="16">AW12-BD12</f>
        <v>0</v>
      </c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</row>
    <row r="13" spans="1:76" ht="14.25" customHeight="1">
      <c r="A13" s="41">
        <v>5</v>
      </c>
      <c r="B13" s="42" t="s">
        <v>61</v>
      </c>
      <c r="C13" s="42"/>
      <c r="D13" s="43">
        <v>23204065</v>
      </c>
      <c r="E13" s="43">
        <v>14123950</v>
      </c>
      <c r="F13" s="43"/>
      <c r="G13" s="43">
        <f t="shared" si="0"/>
        <v>37328015</v>
      </c>
      <c r="H13" s="44"/>
      <c r="I13" s="44"/>
      <c r="J13" s="44"/>
      <c r="K13" s="44">
        <v>35000000</v>
      </c>
      <c r="L13" s="44"/>
      <c r="M13" s="44"/>
      <c r="N13" s="44">
        <f t="shared" si="1"/>
        <v>72328015</v>
      </c>
      <c r="O13" s="44">
        <v>14271</v>
      </c>
      <c r="P13" s="44">
        <v>14271</v>
      </c>
      <c r="Q13" s="45">
        <v>0</v>
      </c>
      <c r="R13" s="44">
        <v>0</v>
      </c>
      <c r="S13" s="44">
        <v>0</v>
      </c>
      <c r="T13" s="44">
        <v>0</v>
      </c>
      <c r="U13" s="44">
        <v>27112150</v>
      </c>
      <c r="V13" s="46"/>
      <c r="W13" s="44">
        <v>27112150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f t="shared" si="2"/>
        <v>27112150</v>
      </c>
      <c r="AD13" s="47">
        <v>1460654</v>
      </c>
      <c r="AE13" s="47">
        <v>0</v>
      </c>
      <c r="AF13" s="44">
        <v>0</v>
      </c>
      <c r="AG13" s="44">
        <v>0</v>
      </c>
      <c r="AH13" s="44">
        <v>0</v>
      </c>
      <c r="AI13" s="44">
        <v>0</v>
      </c>
      <c r="AJ13" s="44">
        <f t="shared" si="3"/>
        <v>0</v>
      </c>
      <c r="AK13" s="44"/>
      <c r="AL13" s="44"/>
      <c r="AM13" s="44"/>
      <c r="AN13" s="44">
        <f t="shared" si="14"/>
        <v>0</v>
      </c>
      <c r="AO13" s="44">
        <v>8473650</v>
      </c>
      <c r="AP13" s="44">
        <v>7228500</v>
      </c>
      <c r="AQ13" s="44"/>
      <c r="AR13" s="44">
        <v>11410000</v>
      </c>
      <c r="AS13" s="44">
        <v>0</v>
      </c>
      <c r="AT13" s="44">
        <f t="shared" si="5"/>
        <v>27112150</v>
      </c>
      <c r="AU13" s="44">
        <v>36095865</v>
      </c>
      <c r="AV13" s="44">
        <v>9120000</v>
      </c>
      <c r="AW13" s="44">
        <v>1460654</v>
      </c>
      <c r="AX13" s="46">
        <f t="shared" si="6"/>
        <v>46676519</v>
      </c>
      <c r="AY13" s="48">
        <f t="shared" si="7"/>
        <v>0</v>
      </c>
      <c r="AZ13" s="48">
        <f t="shared" si="8"/>
        <v>0</v>
      </c>
      <c r="BA13" s="25">
        <f t="shared" si="9"/>
        <v>0</v>
      </c>
      <c r="BB13" s="48">
        <f t="shared" si="10"/>
        <v>46676519</v>
      </c>
      <c r="BC13" s="48">
        <f t="shared" si="11"/>
        <v>0</v>
      </c>
      <c r="BD13" s="48">
        <f t="shared" si="15"/>
        <v>1460654</v>
      </c>
      <c r="BE13" s="48">
        <f t="shared" si="16"/>
        <v>0</v>
      </c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</row>
    <row r="14" spans="1:76">
      <c r="A14" s="18">
        <v>6</v>
      </c>
      <c r="B14" s="19" t="s">
        <v>62</v>
      </c>
      <c r="C14" s="19"/>
      <c r="D14" s="20">
        <v>22824170</v>
      </c>
      <c r="E14" s="20">
        <v>250000</v>
      </c>
      <c r="F14" s="20"/>
      <c r="G14" s="20">
        <f t="shared" si="0"/>
        <v>23074170</v>
      </c>
      <c r="H14" s="21"/>
      <c r="I14" s="21"/>
      <c r="J14" s="21"/>
      <c r="K14" s="21"/>
      <c r="L14" s="21"/>
      <c r="M14" s="21"/>
      <c r="N14" s="21">
        <f t="shared" si="1"/>
        <v>23074170</v>
      </c>
      <c r="O14" s="21">
        <v>7265</v>
      </c>
      <c r="P14" s="21">
        <v>7265</v>
      </c>
      <c r="Q14" s="22"/>
      <c r="R14" s="21"/>
      <c r="S14" s="21"/>
      <c r="T14" s="21"/>
      <c r="U14" s="21">
        <v>5625000</v>
      </c>
      <c r="V14" s="23"/>
      <c r="W14" s="21">
        <v>5625000</v>
      </c>
      <c r="X14" s="21"/>
      <c r="Y14" s="21"/>
      <c r="Z14" s="21"/>
      <c r="AA14" s="21"/>
      <c r="AB14" s="21"/>
      <c r="AC14" s="21">
        <f t="shared" si="2"/>
        <v>5625000</v>
      </c>
      <c r="AD14" s="24"/>
      <c r="AE14" s="24"/>
      <c r="AF14" s="21"/>
      <c r="AG14" s="21"/>
      <c r="AH14" s="21"/>
      <c r="AI14" s="21"/>
      <c r="AJ14" s="21">
        <f t="shared" si="3"/>
        <v>0</v>
      </c>
      <c r="AK14" s="21"/>
      <c r="AL14" s="21"/>
      <c r="AM14" s="21"/>
      <c r="AN14" s="21">
        <f t="shared" si="14"/>
        <v>0</v>
      </c>
      <c r="AO14" s="21"/>
      <c r="AP14" s="21">
        <v>5625000</v>
      </c>
      <c r="AQ14" s="21"/>
      <c r="AR14" s="21"/>
      <c r="AS14" s="21">
        <v>0</v>
      </c>
      <c r="AT14" s="21">
        <f t="shared" si="5"/>
        <v>5625000</v>
      </c>
      <c r="AU14" s="21">
        <v>17324170</v>
      </c>
      <c r="AV14" s="21">
        <v>125000</v>
      </c>
      <c r="AW14" s="21"/>
      <c r="AX14" s="23">
        <f t="shared" si="6"/>
        <v>17449170</v>
      </c>
      <c r="AY14" s="25">
        <f t="shared" si="7"/>
        <v>0</v>
      </c>
      <c r="AZ14" s="25">
        <f t="shared" si="8"/>
        <v>0</v>
      </c>
      <c r="BA14" s="25">
        <f t="shared" si="9"/>
        <v>0</v>
      </c>
      <c r="BB14" s="25">
        <f t="shared" si="10"/>
        <v>17449170</v>
      </c>
      <c r="BC14" s="25">
        <f t="shared" si="11"/>
        <v>0</v>
      </c>
      <c r="BD14" s="25">
        <f>F14+AD14-AE14</f>
        <v>0</v>
      </c>
      <c r="BE14" s="25">
        <f t="shared" si="16"/>
        <v>0</v>
      </c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</row>
    <row r="15" spans="1:76">
      <c r="A15" s="18">
        <v>7</v>
      </c>
      <c r="B15" s="19" t="s">
        <v>63</v>
      </c>
      <c r="C15" s="19"/>
      <c r="D15" s="20">
        <v>28826</v>
      </c>
      <c r="E15" s="20">
        <v>3320000</v>
      </c>
      <c r="F15" s="20"/>
      <c r="G15" s="20">
        <f t="shared" si="0"/>
        <v>3348826</v>
      </c>
      <c r="H15" s="31"/>
      <c r="I15" s="21"/>
      <c r="J15" s="21"/>
      <c r="K15" s="21"/>
      <c r="L15" s="21"/>
      <c r="M15" s="21"/>
      <c r="N15" s="21">
        <f t="shared" si="1"/>
        <v>3348826</v>
      </c>
      <c r="O15" s="21">
        <v>12</v>
      </c>
      <c r="P15" s="21">
        <v>12</v>
      </c>
      <c r="Q15" s="22"/>
      <c r="R15" s="21"/>
      <c r="S15" s="21"/>
      <c r="T15" s="21"/>
      <c r="U15" s="21">
        <v>3320000</v>
      </c>
      <c r="V15" s="23"/>
      <c r="W15" s="21">
        <v>3320000</v>
      </c>
      <c r="X15" s="21"/>
      <c r="Y15" s="21"/>
      <c r="Z15" s="21"/>
      <c r="AA15" s="21"/>
      <c r="AB15" s="21"/>
      <c r="AC15" s="21">
        <f t="shared" si="2"/>
        <v>3320000</v>
      </c>
      <c r="AD15" s="24"/>
      <c r="AE15" s="24"/>
      <c r="AF15" s="21"/>
      <c r="AG15" s="21"/>
      <c r="AH15" s="21"/>
      <c r="AI15" s="21"/>
      <c r="AJ15" s="21">
        <f t="shared" si="3"/>
        <v>0</v>
      </c>
      <c r="AK15" s="21"/>
      <c r="AL15" s="21"/>
      <c r="AM15" s="21"/>
      <c r="AN15" s="21">
        <f t="shared" si="14"/>
        <v>0</v>
      </c>
      <c r="AO15" s="21">
        <v>1210000</v>
      </c>
      <c r="AP15" s="21">
        <v>2110000</v>
      </c>
      <c r="AQ15" s="21"/>
      <c r="AR15" s="21"/>
      <c r="AS15" s="21">
        <v>0</v>
      </c>
      <c r="AT15" s="21">
        <f t="shared" si="5"/>
        <v>3320000</v>
      </c>
      <c r="AU15" s="21">
        <v>28826</v>
      </c>
      <c r="AV15" s="21"/>
      <c r="AW15" s="21"/>
      <c r="AX15" s="23">
        <f t="shared" si="6"/>
        <v>28826</v>
      </c>
      <c r="AY15" s="25">
        <f t="shared" si="7"/>
        <v>0</v>
      </c>
      <c r="AZ15" s="25">
        <f t="shared" si="8"/>
        <v>0</v>
      </c>
      <c r="BA15" s="25">
        <f t="shared" si="9"/>
        <v>0</v>
      </c>
      <c r="BB15" s="25">
        <f t="shared" si="10"/>
        <v>28826</v>
      </c>
      <c r="BC15" s="25">
        <f t="shared" si="11"/>
        <v>0</v>
      </c>
      <c r="BD15" s="25">
        <f t="shared" ref="BD15:BD19" si="17">AD15-AE15</f>
        <v>0</v>
      </c>
      <c r="BE15" s="25">
        <f t="shared" si="16"/>
        <v>0</v>
      </c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</row>
    <row r="16" spans="1:76">
      <c r="A16" s="41">
        <v>8</v>
      </c>
      <c r="B16" s="42" t="s">
        <v>64</v>
      </c>
      <c r="C16" s="42"/>
      <c r="D16" s="43">
        <f>MEI!AU16</f>
        <v>0</v>
      </c>
      <c r="E16" s="43">
        <f>MEI!AV16</f>
        <v>3272015</v>
      </c>
      <c r="F16" s="43">
        <v>0</v>
      </c>
      <c r="G16" s="43">
        <f t="shared" si="0"/>
        <v>3272015</v>
      </c>
      <c r="H16" s="44"/>
      <c r="I16" s="44"/>
      <c r="J16" s="44"/>
      <c r="K16" s="44"/>
      <c r="L16" s="44"/>
      <c r="M16" s="44"/>
      <c r="N16" s="44">
        <f t="shared" si="1"/>
        <v>3272015</v>
      </c>
      <c r="O16" s="76">
        <v>0</v>
      </c>
      <c r="P16" s="44">
        <v>0</v>
      </c>
      <c r="Q16" s="45">
        <v>0</v>
      </c>
      <c r="R16" s="44">
        <v>0</v>
      </c>
      <c r="S16" s="44">
        <v>0</v>
      </c>
      <c r="T16" s="44">
        <v>0</v>
      </c>
      <c r="U16" s="44">
        <f>N16</f>
        <v>3272015</v>
      </c>
      <c r="V16" s="46">
        <v>0</v>
      </c>
      <c r="W16" s="44">
        <f>U16</f>
        <v>3272015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  <c r="AC16" s="44">
        <f t="shared" si="2"/>
        <v>3272015</v>
      </c>
      <c r="AD16" s="47">
        <v>0</v>
      </c>
      <c r="AE16" s="47">
        <v>0</v>
      </c>
      <c r="AF16" s="44">
        <v>0</v>
      </c>
      <c r="AG16" s="44">
        <v>0</v>
      </c>
      <c r="AH16" s="44">
        <v>0</v>
      </c>
      <c r="AI16" s="44">
        <v>0</v>
      </c>
      <c r="AJ16" s="44">
        <f t="shared" si="3"/>
        <v>0</v>
      </c>
      <c r="AK16" s="44">
        <v>0</v>
      </c>
      <c r="AL16" s="44">
        <v>0</v>
      </c>
      <c r="AM16" s="44">
        <v>0</v>
      </c>
      <c r="AN16" s="44">
        <f t="shared" si="14"/>
        <v>0</v>
      </c>
      <c r="AO16" s="44">
        <v>106750</v>
      </c>
      <c r="AP16" s="77">
        <v>3165265</v>
      </c>
      <c r="AQ16" s="44">
        <v>0</v>
      </c>
      <c r="AR16" s="44">
        <v>0</v>
      </c>
      <c r="AS16" s="44">
        <v>0</v>
      </c>
      <c r="AT16" s="44">
        <f t="shared" si="5"/>
        <v>3272015</v>
      </c>
      <c r="AU16" s="44">
        <v>0</v>
      </c>
      <c r="AV16" s="44">
        <v>0</v>
      </c>
      <c r="AW16" s="44">
        <v>0</v>
      </c>
      <c r="AX16" s="46">
        <f t="shared" si="6"/>
        <v>0</v>
      </c>
      <c r="AY16" s="48">
        <f t="shared" si="7"/>
        <v>0</v>
      </c>
      <c r="AZ16" s="48">
        <f t="shared" si="8"/>
        <v>0</v>
      </c>
      <c r="BA16" s="48">
        <f t="shared" si="9"/>
        <v>0</v>
      </c>
      <c r="BB16" s="48">
        <f t="shared" si="10"/>
        <v>0</v>
      </c>
      <c r="BC16" s="48">
        <f t="shared" si="11"/>
        <v>0</v>
      </c>
      <c r="BD16" s="48">
        <f t="shared" si="17"/>
        <v>0</v>
      </c>
      <c r="BE16" s="48">
        <f t="shared" si="16"/>
        <v>0</v>
      </c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</row>
    <row r="17" spans="1:76">
      <c r="A17" s="18">
        <v>9</v>
      </c>
      <c r="B17" s="19" t="s">
        <v>65</v>
      </c>
      <c r="C17" s="19"/>
      <c r="D17" s="20">
        <v>673578</v>
      </c>
      <c r="E17" s="20">
        <v>18513450</v>
      </c>
      <c r="F17" s="20"/>
      <c r="G17" s="20">
        <f t="shared" si="0"/>
        <v>19187028</v>
      </c>
      <c r="H17" s="21"/>
      <c r="I17" s="21"/>
      <c r="J17" s="21"/>
      <c r="K17" s="21"/>
      <c r="L17" s="21"/>
      <c r="M17" s="21"/>
      <c r="N17" s="21">
        <f t="shared" si="1"/>
        <v>19187028</v>
      </c>
      <c r="O17" s="21">
        <v>274</v>
      </c>
      <c r="P17" s="21">
        <v>274</v>
      </c>
      <c r="Q17" s="22"/>
      <c r="R17" s="21"/>
      <c r="S17" s="21"/>
      <c r="T17" s="21"/>
      <c r="U17" s="21">
        <v>18424850</v>
      </c>
      <c r="V17" s="23"/>
      <c r="W17" s="21">
        <v>13349850</v>
      </c>
      <c r="X17" s="21"/>
      <c r="Y17" s="21"/>
      <c r="Z17" s="21">
        <v>5075000</v>
      </c>
      <c r="AA17" s="21"/>
      <c r="AB17" s="21"/>
      <c r="AC17" s="21">
        <f t="shared" si="2"/>
        <v>18424850</v>
      </c>
      <c r="AD17" s="24"/>
      <c r="AE17" s="24"/>
      <c r="AF17" s="21"/>
      <c r="AG17" s="21"/>
      <c r="AH17" s="21"/>
      <c r="AI17" s="21">
        <v>5075000</v>
      </c>
      <c r="AJ17" s="21">
        <f t="shared" si="3"/>
        <v>5075000</v>
      </c>
      <c r="AK17" s="21"/>
      <c r="AL17" s="21"/>
      <c r="AM17" s="44">
        <v>0</v>
      </c>
      <c r="AN17" s="21">
        <f t="shared" si="14"/>
        <v>5075000</v>
      </c>
      <c r="AO17" s="21">
        <v>4051850</v>
      </c>
      <c r="AP17" s="21">
        <v>9298000</v>
      </c>
      <c r="AQ17" s="21"/>
      <c r="AR17" s="21"/>
      <c r="AS17" s="21">
        <v>0</v>
      </c>
      <c r="AT17" s="21">
        <f t="shared" si="5"/>
        <v>13349850</v>
      </c>
      <c r="AU17" s="21">
        <v>673578</v>
      </c>
      <c r="AV17" s="21">
        <v>88600</v>
      </c>
      <c r="AW17" s="21"/>
      <c r="AX17" s="23">
        <f t="shared" si="6"/>
        <v>762178</v>
      </c>
      <c r="AY17" s="25">
        <f t="shared" si="7"/>
        <v>0</v>
      </c>
      <c r="AZ17" s="25">
        <f t="shared" si="8"/>
        <v>0</v>
      </c>
      <c r="BA17" s="25">
        <f t="shared" si="9"/>
        <v>0</v>
      </c>
      <c r="BB17" s="25">
        <f t="shared" si="10"/>
        <v>762178</v>
      </c>
      <c r="BC17" s="25">
        <f t="shared" si="11"/>
        <v>0</v>
      </c>
      <c r="BD17" s="25">
        <f t="shared" si="17"/>
        <v>0</v>
      </c>
      <c r="BE17" s="25">
        <f t="shared" si="16"/>
        <v>0</v>
      </c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</row>
    <row r="18" spans="1:76">
      <c r="A18" s="67">
        <v>10</v>
      </c>
      <c r="B18" s="68" t="s">
        <v>66</v>
      </c>
      <c r="C18" s="68"/>
      <c r="D18" s="70">
        <v>21021223</v>
      </c>
      <c r="E18" s="70">
        <v>0</v>
      </c>
      <c r="F18" s="70"/>
      <c r="G18" s="70">
        <f t="shared" si="0"/>
        <v>21021223</v>
      </c>
      <c r="H18" s="69"/>
      <c r="I18" s="69"/>
      <c r="J18" s="69"/>
      <c r="K18" s="69"/>
      <c r="L18" s="69"/>
      <c r="M18" s="69"/>
      <c r="N18" s="69">
        <f t="shared" si="1"/>
        <v>21021223</v>
      </c>
      <c r="O18" s="69">
        <v>0</v>
      </c>
      <c r="P18" s="69">
        <v>0</v>
      </c>
      <c r="Q18" s="71"/>
      <c r="R18" s="69"/>
      <c r="S18" s="69"/>
      <c r="T18" s="69"/>
      <c r="U18" s="69">
        <v>20000000</v>
      </c>
      <c r="V18" s="72"/>
      <c r="W18" s="69">
        <v>18400000</v>
      </c>
      <c r="X18" s="69"/>
      <c r="Y18" s="69"/>
      <c r="Z18" s="69">
        <v>1600000</v>
      </c>
      <c r="AA18" s="69"/>
      <c r="AB18" s="69"/>
      <c r="AC18" s="69">
        <f t="shared" si="2"/>
        <v>20000000</v>
      </c>
      <c r="AD18" s="74"/>
      <c r="AE18" s="74"/>
      <c r="AF18" s="69"/>
      <c r="AG18" s="69">
        <v>1600000</v>
      </c>
      <c r="AH18" s="69"/>
      <c r="AI18" s="69">
        <v>0</v>
      </c>
      <c r="AJ18" s="69">
        <f t="shared" si="3"/>
        <v>1600000</v>
      </c>
      <c r="AK18" s="69"/>
      <c r="AL18" s="69"/>
      <c r="AM18" s="44">
        <v>0</v>
      </c>
      <c r="AN18" s="69">
        <f t="shared" si="14"/>
        <v>1600000</v>
      </c>
      <c r="AO18" s="69">
        <v>10000000</v>
      </c>
      <c r="AP18" s="69">
        <v>6200000</v>
      </c>
      <c r="AQ18" s="69">
        <v>200000</v>
      </c>
      <c r="AR18" s="69">
        <v>2000000</v>
      </c>
      <c r="AS18" s="69">
        <v>0</v>
      </c>
      <c r="AT18" s="69">
        <f t="shared" si="5"/>
        <v>18400000</v>
      </c>
      <c r="AU18" s="69">
        <v>1021223</v>
      </c>
      <c r="AV18" s="69">
        <v>0</v>
      </c>
      <c r="AW18" s="69"/>
      <c r="AX18" s="72">
        <f t="shared" si="6"/>
        <v>1021223</v>
      </c>
      <c r="AY18" s="73">
        <f t="shared" si="7"/>
        <v>0</v>
      </c>
      <c r="AZ18" s="73">
        <f t="shared" si="8"/>
        <v>0</v>
      </c>
      <c r="BA18" s="73">
        <f t="shared" si="9"/>
        <v>0</v>
      </c>
      <c r="BB18" s="73">
        <f t="shared" si="10"/>
        <v>1021223</v>
      </c>
      <c r="BC18" s="73">
        <f t="shared" si="11"/>
        <v>0</v>
      </c>
      <c r="BD18" s="73">
        <f t="shared" si="17"/>
        <v>0</v>
      </c>
      <c r="BE18" s="73">
        <f t="shared" si="16"/>
        <v>0</v>
      </c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</row>
    <row r="19" spans="1:76">
      <c r="A19" s="41">
        <v>11</v>
      </c>
      <c r="B19" s="42" t="s">
        <v>67</v>
      </c>
      <c r="C19" s="42"/>
      <c r="D19" s="43"/>
      <c r="E19" s="43">
        <f>MEI!AV19</f>
        <v>78340342</v>
      </c>
      <c r="F19" s="43"/>
      <c r="G19" s="43">
        <f t="shared" si="0"/>
        <v>78340342</v>
      </c>
      <c r="H19" s="44"/>
      <c r="I19" s="44"/>
      <c r="J19" s="44"/>
      <c r="K19" s="44">
        <v>35000000</v>
      </c>
      <c r="L19" s="44"/>
      <c r="M19" s="44"/>
      <c r="N19" s="44">
        <f t="shared" si="1"/>
        <v>113340342</v>
      </c>
      <c r="O19" s="44">
        <v>12328</v>
      </c>
      <c r="P19" s="44">
        <f>O19</f>
        <v>12328</v>
      </c>
      <c r="Q19" s="45"/>
      <c r="R19" s="44"/>
      <c r="S19" s="44"/>
      <c r="T19" s="44"/>
      <c r="U19" s="44">
        <v>78340342</v>
      </c>
      <c r="V19" s="46"/>
      <c r="W19" s="44">
        <v>45150342</v>
      </c>
      <c r="X19" s="44"/>
      <c r="Y19" s="44"/>
      <c r="Z19" s="44">
        <v>33190000</v>
      </c>
      <c r="AA19" s="44"/>
      <c r="AB19" s="44"/>
      <c r="AC19" s="44">
        <f t="shared" si="2"/>
        <v>78340342</v>
      </c>
      <c r="AD19" s="47">
        <v>4797307</v>
      </c>
      <c r="AE19" s="47">
        <f>AD19</f>
        <v>4797307</v>
      </c>
      <c r="AF19" s="44"/>
      <c r="AG19" s="44">
        <v>7770000</v>
      </c>
      <c r="AH19" s="44"/>
      <c r="AI19" s="44">
        <v>2800000</v>
      </c>
      <c r="AJ19" s="44">
        <f t="shared" si="3"/>
        <v>10570000</v>
      </c>
      <c r="AK19" s="44">
        <v>22620000</v>
      </c>
      <c r="AL19" s="44"/>
      <c r="AM19" s="44">
        <v>0</v>
      </c>
      <c r="AN19" s="44">
        <f t="shared" si="14"/>
        <v>33190000</v>
      </c>
      <c r="AO19" s="44">
        <v>5884842</v>
      </c>
      <c r="AP19" s="44">
        <v>12990500</v>
      </c>
      <c r="AQ19" s="44">
        <v>1875000</v>
      </c>
      <c r="AR19" s="44">
        <v>24400000</v>
      </c>
      <c r="AS19" s="44">
        <v>0</v>
      </c>
      <c r="AT19" s="44">
        <f t="shared" si="5"/>
        <v>45150342</v>
      </c>
      <c r="AU19" s="44">
        <v>35000000</v>
      </c>
      <c r="AV19" s="44"/>
      <c r="AW19" s="44"/>
      <c r="AX19" s="46">
        <f t="shared" si="6"/>
        <v>35000000</v>
      </c>
      <c r="AY19" s="48">
        <f t="shared" si="7"/>
        <v>0</v>
      </c>
      <c r="AZ19" s="48">
        <f t="shared" si="8"/>
        <v>0</v>
      </c>
      <c r="BA19" s="48">
        <f t="shared" si="9"/>
        <v>0</v>
      </c>
      <c r="BB19" s="48">
        <f t="shared" si="10"/>
        <v>35000000</v>
      </c>
      <c r="BC19" s="48">
        <f t="shared" si="11"/>
        <v>0</v>
      </c>
      <c r="BD19" s="48">
        <f t="shared" si="17"/>
        <v>0</v>
      </c>
      <c r="BE19" s="48">
        <f t="shared" si="16"/>
        <v>0</v>
      </c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</row>
    <row r="20" spans="1:76">
      <c r="A20" s="18">
        <v>12</v>
      </c>
      <c r="B20" s="19" t="s">
        <v>68</v>
      </c>
      <c r="C20" s="19"/>
      <c r="D20" s="20">
        <v>19001829</v>
      </c>
      <c r="E20" s="20"/>
      <c r="F20" s="20"/>
      <c r="G20" s="20">
        <f t="shared" si="0"/>
        <v>19001829</v>
      </c>
      <c r="H20" s="21"/>
      <c r="I20" s="21"/>
      <c r="J20" s="21"/>
      <c r="K20" s="21"/>
      <c r="L20" s="21"/>
      <c r="M20" s="21"/>
      <c r="N20" s="21">
        <f t="shared" si="1"/>
        <v>19001829</v>
      </c>
      <c r="O20" s="21">
        <v>1070</v>
      </c>
      <c r="P20" s="21">
        <v>1070</v>
      </c>
      <c r="Q20" s="22"/>
      <c r="R20" s="21"/>
      <c r="S20" s="21"/>
      <c r="T20" s="21"/>
      <c r="U20" s="21">
        <v>18888360</v>
      </c>
      <c r="V20" s="23"/>
      <c r="W20" s="21">
        <v>18088360</v>
      </c>
      <c r="X20" s="21"/>
      <c r="Y20" s="21"/>
      <c r="Z20" s="21">
        <v>800000</v>
      </c>
      <c r="AA20" s="21"/>
      <c r="AB20" s="21"/>
      <c r="AC20" s="21">
        <f t="shared" si="2"/>
        <v>18888360</v>
      </c>
      <c r="AD20" s="24"/>
      <c r="AE20" s="24"/>
      <c r="AF20" s="21"/>
      <c r="AG20" s="21"/>
      <c r="AH20" s="21"/>
      <c r="AI20" s="21"/>
      <c r="AJ20" s="21">
        <f t="shared" si="3"/>
        <v>0</v>
      </c>
      <c r="AK20" s="21">
        <v>800000</v>
      </c>
      <c r="AL20" s="21"/>
      <c r="AM20" s="21"/>
      <c r="AN20" s="21">
        <f t="shared" si="14"/>
        <v>800000</v>
      </c>
      <c r="AO20" s="21">
        <v>6663360</v>
      </c>
      <c r="AP20" s="21">
        <v>11225000</v>
      </c>
      <c r="AQ20" s="21">
        <v>200000</v>
      </c>
      <c r="AR20" s="21"/>
      <c r="AS20" s="21">
        <v>0</v>
      </c>
      <c r="AT20" s="21">
        <f t="shared" si="5"/>
        <v>18088360</v>
      </c>
      <c r="AU20" s="21">
        <v>113469</v>
      </c>
      <c r="AV20" s="21"/>
      <c r="AW20" s="21"/>
      <c r="AX20" s="23">
        <f t="shared" si="6"/>
        <v>113469</v>
      </c>
      <c r="AY20" s="25">
        <f t="shared" si="7"/>
        <v>0</v>
      </c>
      <c r="AZ20" s="25">
        <v>0</v>
      </c>
      <c r="BA20" s="25">
        <v>0</v>
      </c>
      <c r="BB20" s="25">
        <f t="shared" si="10"/>
        <v>113469</v>
      </c>
      <c r="BC20" s="25">
        <f t="shared" si="11"/>
        <v>0</v>
      </c>
      <c r="BD20" s="25">
        <v>0</v>
      </c>
      <c r="BE20" s="25">
        <v>0</v>
      </c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</row>
    <row r="21" spans="1:76" ht="18.75" customHeight="1">
      <c r="A21" s="18">
        <v>13</v>
      </c>
      <c r="B21" s="19" t="s">
        <v>69</v>
      </c>
      <c r="C21" s="19"/>
      <c r="D21" s="20"/>
      <c r="E21" s="20">
        <v>52764000</v>
      </c>
      <c r="F21" s="20"/>
      <c r="G21" s="20">
        <f t="shared" si="0"/>
        <v>52764000</v>
      </c>
      <c r="H21" s="21"/>
      <c r="I21" s="21"/>
      <c r="J21" s="21"/>
      <c r="K21" s="21">
        <v>70000000</v>
      </c>
      <c r="L21" s="21"/>
      <c r="M21" s="21"/>
      <c r="N21" s="21">
        <f t="shared" si="1"/>
        <v>122764000</v>
      </c>
      <c r="O21" s="21">
        <v>24657</v>
      </c>
      <c r="P21" s="21">
        <v>24657</v>
      </c>
      <c r="Q21" s="22"/>
      <c r="R21" s="21"/>
      <c r="S21" s="21"/>
      <c r="T21" s="21"/>
      <c r="U21" s="21">
        <v>52764000</v>
      </c>
      <c r="V21" s="23"/>
      <c r="W21" s="21">
        <v>28664000</v>
      </c>
      <c r="X21" s="21"/>
      <c r="Y21" s="21"/>
      <c r="Z21" s="21">
        <v>24100000</v>
      </c>
      <c r="AA21" s="21"/>
      <c r="AB21" s="21"/>
      <c r="AC21" s="21">
        <f t="shared" si="2"/>
        <v>52764000</v>
      </c>
      <c r="AD21" s="24">
        <v>4266742</v>
      </c>
      <c r="AE21" s="24">
        <v>4266742</v>
      </c>
      <c r="AF21" s="21"/>
      <c r="AG21" s="21">
        <v>23600000</v>
      </c>
      <c r="AH21" s="21"/>
      <c r="AI21" s="21"/>
      <c r="AJ21" s="21">
        <f t="shared" si="3"/>
        <v>23600000</v>
      </c>
      <c r="AK21" s="21">
        <v>500000</v>
      </c>
      <c r="AL21" s="21"/>
      <c r="AM21" s="21"/>
      <c r="AN21" s="21">
        <f t="shared" si="14"/>
        <v>24100000</v>
      </c>
      <c r="AO21" s="21">
        <v>15294000</v>
      </c>
      <c r="AP21" s="21">
        <v>13370000</v>
      </c>
      <c r="AQ21" s="21"/>
      <c r="AR21" s="21"/>
      <c r="AS21" s="21">
        <v>0</v>
      </c>
      <c r="AT21" s="21">
        <f t="shared" si="5"/>
        <v>28664000</v>
      </c>
      <c r="AU21" s="21">
        <v>70000000</v>
      </c>
      <c r="AV21" s="21">
        <v>0</v>
      </c>
      <c r="AW21" s="21"/>
      <c r="AX21" s="23">
        <f t="shared" si="6"/>
        <v>70000000</v>
      </c>
      <c r="AY21" s="25">
        <f t="shared" si="7"/>
        <v>0</v>
      </c>
      <c r="AZ21" s="25">
        <f>W21+Y21-AT21</f>
        <v>0</v>
      </c>
      <c r="BA21" s="25">
        <f>Z21+AB21-AN21</f>
        <v>0</v>
      </c>
      <c r="BB21" s="25">
        <f t="shared" si="10"/>
        <v>70000000</v>
      </c>
      <c r="BC21" s="25">
        <f t="shared" si="11"/>
        <v>0</v>
      </c>
      <c r="BD21" s="25">
        <f>AD21-AE21</f>
        <v>0</v>
      </c>
      <c r="BE21" s="25">
        <f>AW21-BD21</f>
        <v>0</v>
      </c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</row>
    <row r="22" spans="1:76" ht="14.25" customHeight="1">
      <c r="A22" s="67">
        <v>14</v>
      </c>
      <c r="B22" s="68" t="s">
        <v>70</v>
      </c>
      <c r="C22" s="68"/>
      <c r="D22" s="70">
        <v>0</v>
      </c>
      <c r="E22" s="70">
        <v>4574000</v>
      </c>
      <c r="F22" s="70"/>
      <c r="G22" s="70">
        <f t="shared" si="0"/>
        <v>4574000</v>
      </c>
      <c r="H22" s="69"/>
      <c r="I22" s="69"/>
      <c r="J22" s="69"/>
      <c r="K22" s="21"/>
      <c r="L22" s="69"/>
      <c r="M22" s="69"/>
      <c r="N22" s="69">
        <f t="shared" si="1"/>
        <v>4574000</v>
      </c>
      <c r="O22" s="69">
        <v>0</v>
      </c>
      <c r="P22" s="69">
        <v>0</v>
      </c>
      <c r="Q22" s="71"/>
      <c r="R22" s="69"/>
      <c r="S22" s="69"/>
      <c r="T22" s="69"/>
      <c r="U22" s="69">
        <v>4574000</v>
      </c>
      <c r="V22" s="72"/>
      <c r="W22" s="69">
        <v>4574000</v>
      </c>
      <c r="X22" s="69"/>
      <c r="Y22" s="69"/>
      <c r="Z22" s="69"/>
      <c r="AA22" s="69"/>
      <c r="AB22" s="69"/>
      <c r="AC22" s="69">
        <f>U22</f>
        <v>4574000</v>
      </c>
      <c r="AD22" s="74"/>
      <c r="AE22" s="74"/>
      <c r="AF22" s="69"/>
      <c r="AG22" s="69"/>
      <c r="AH22" s="69"/>
      <c r="AI22" s="69"/>
      <c r="AJ22" s="69">
        <v>0</v>
      </c>
      <c r="AK22" s="69"/>
      <c r="AL22" s="69"/>
      <c r="AM22" s="69"/>
      <c r="AN22" s="69">
        <f t="shared" si="14"/>
        <v>0</v>
      </c>
      <c r="AO22" s="69">
        <v>974000</v>
      </c>
      <c r="AP22" s="69">
        <v>3600000</v>
      </c>
      <c r="AQ22" s="69"/>
      <c r="AR22" s="69"/>
      <c r="AS22" s="69">
        <v>0</v>
      </c>
      <c r="AT22" s="69">
        <f t="shared" si="5"/>
        <v>4574000</v>
      </c>
      <c r="AU22" s="69">
        <v>0</v>
      </c>
      <c r="AV22" s="69">
        <v>0</v>
      </c>
      <c r="AW22" s="69"/>
      <c r="AX22" s="72">
        <f t="shared" si="6"/>
        <v>0</v>
      </c>
      <c r="AY22" s="73">
        <f t="shared" si="7"/>
        <v>0</v>
      </c>
      <c r="AZ22" s="73">
        <v>0</v>
      </c>
      <c r="BA22" s="73">
        <v>0</v>
      </c>
      <c r="BB22" s="73">
        <f t="shared" si="10"/>
        <v>0</v>
      </c>
      <c r="BC22" s="73">
        <f t="shared" si="11"/>
        <v>0</v>
      </c>
      <c r="BD22" s="73">
        <v>0</v>
      </c>
      <c r="BE22" s="73">
        <v>0</v>
      </c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</row>
    <row r="23" spans="1:76" ht="15.75" customHeight="1">
      <c r="A23" s="67">
        <v>15</v>
      </c>
      <c r="B23" s="68" t="s">
        <v>71</v>
      </c>
      <c r="C23" s="68"/>
      <c r="D23" s="70">
        <v>15712</v>
      </c>
      <c r="E23" s="70">
        <v>0</v>
      </c>
      <c r="F23" s="70"/>
      <c r="G23" s="70">
        <f t="shared" si="0"/>
        <v>15712</v>
      </c>
      <c r="H23" s="69"/>
      <c r="I23" s="69"/>
      <c r="J23" s="69"/>
      <c r="K23" s="21">
        <v>70000000</v>
      </c>
      <c r="L23" s="69"/>
      <c r="M23" s="69"/>
      <c r="N23" s="69">
        <f t="shared" si="1"/>
        <v>70015712</v>
      </c>
      <c r="O23" s="69">
        <v>24663</v>
      </c>
      <c r="P23" s="69">
        <v>24663</v>
      </c>
      <c r="Q23" s="71"/>
      <c r="R23" s="69"/>
      <c r="S23" s="69"/>
      <c r="T23" s="69"/>
      <c r="U23" s="69">
        <v>0</v>
      </c>
      <c r="V23" s="72">
        <v>0</v>
      </c>
      <c r="W23" s="69">
        <v>0</v>
      </c>
      <c r="X23" s="69"/>
      <c r="Y23" s="69"/>
      <c r="Z23" s="69">
        <v>0</v>
      </c>
      <c r="AA23" s="69"/>
      <c r="AB23" s="69"/>
      <c r="AC23" s="69">
        <f>SUM(V23:AB23)</f>
        <v>0</v>
      </c>
      <c r="AD23" s="74">
        <v>0</v>
      </c>
      <c r="AE23" s="74">
        <v>0</v>
      </c>
      <c r="AF23" s="69"/>
      <c r="AG23" s="69"/>
      <c r="AH23" s="69"/>
      <c r="AI23" s="69"/>
      <c r="AJ23" s="69">
        <f t="shared" ref="AJ23:AJ25" si="18">SUM(AF23:AI23)</f>
        <v>0</v>
      </c>
      <c r="AK23" s="69"/>
      <c r="AL23" s="69"/>
      <c r="AM23" s="69"/>
      <c r="AN23" s="69">
        <f t="shared" si="14"/>
        <v>0</v>
      </c>
      <c r="AO23" s="69"/>
      <c r="AP23" s="69"/>
      <c r="AQ23" s="69"/>
      <c r="AR23" s="69"/>
      <c r="AS23" s="69">
        <v>0</v>
      </c>
      <c r="AT23" s="69">
        <f t="shared" si="5"/>
        <v>0</v>
      </c>
      <c r="AU23" s="69">
        <v>15712</v>
      </c>
      <c r="AV23" s="69">
        <v>70000000</v>
      </c>
      <c r="AW23" s="69"/>
      <c r="AX23" s="72">
        <f t="shared" si="6"/>
        <v>70015712</v>
      </c>
      <c r="AY23" s="73">
        <f t="shared" si="7"/>
        <v>0</v>
      </c>
      <c r="AZ23" s="73">
        <f t="shared" ref="AZ23:AZ25" si="19">W23+Y23-AT23</f>
        <v>0</v>
      </c>
      <c r="BA23" s="73">
        <f t="shared" ref="BA23:BA25" si="20">Z23+AB23-AN23</f>
        <v>0</v>
      </c>
      <c r="BB23" s="73">
        <f t="shared" si="10"/>
        <v>70015712</v>
      </c>
      <c r="BC23" s="73">
        <f t="shared" si="11"/>
        <v>0</v>
      </c>
      <c r="BD23" s="73">
        <f t="shared" ref="BD23:BD25" si="21">AD23-AE23</f>
        <v>0</v>
      </c>
      <c r="BE23" s="73">
        <f t="shared" ref="BE23:BE25" si="22">AW23-BD23</f>
        <v>0</v>
      </c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</row>
    <row r="24" spans="1:76" s="96" customFormat="1" ht="15.75" customHeight="1">
      <c r="A24" s="104">
        <v>16</v>
      </c>
      <c r="B24" s="105" t="s">
        <v>83</v>
      </c>
      <c r="C24" s="105"/>
      <c r="D24" s="106">
        <v>29739</v>
      </c>
      <c r="E24" s="106">
        <v>11587217</v>
      </c>
      <c r="F24" s="106"/>
      <c r="G24" s="106">
        <f t="shared" si="0"/>
        <v>11616956</v>
      </c>
      <c r="H24" s="107"/>
      <c r="I24" s="107"/>
      <c r="J24" s="107"/>
      <c r="K24" s="107">
        <v>35000000</v>
      </c>
      <c r="L24" s="107"/>
      <c r="M24" s="107"/>
      <c r="N24" s="107">
        <f t="shared" si="1"/>
        <v>46616956</v>
      </c>
      <c r="O24" s="107">
        <v>4523</v>
      </c>
      <c r="P24" s="107">
        <v>4523</v>
      </c>
      <c r="Q24" s="108"/>
      <c r="R24" s="107"/>
      <c r="S24" s="107"/>
      <c r="T24" s="107"/>
      <c r="U24" s="107">
        <v>7632000</v>
      </c>
      <c r="V24" s="109"/>
      <c r="W24" s="107">
        <v>7632000</v>
      </c>
      <c r="X24" s="107"/>
      <c r="Y24" s="107"/>
      <c r="Z24" s="107"/>
      <c r="AA24" s="107"/>
      <c r="AB24" s="107"/>
      <c r="AC24" s="107">
        <f>SUM(W24:AB24)</f>
        <v>7632000</v>
      </c>
      <c r="AD24" s="110">
        <v>0</v>
      </c>
      <c r="AE24" s="110">
        <v>0</v>
      </c>
      <c r="AF24" s="107"/>
      <c r="AG24" s="107"/>
      <c r="AH24" s="107"/>
      <c r="AI24" s="107"/>
      <c r="AJ24" s="107">
        <f t="shared" si="18"/>
        <v>0</v>
      </c>
      <c r="AK24" s="107"/>
      <c r="AL24" s="107"/>
      <c r="AM24" s="107"/>
      <c r="AN24" s="107">
        <f t="shared" si="14"/>
        <v>0</v>
      </c>
      <c r="AO24" s="107">
        <v>2377000</v>
      </c>
      <c r="AP24" s="107">
        <v>455000</v>
      </c>
      <c r="AQ24" s="107">
        <v>4800000</v>
      </c>
      <c r="AR24" s="107"/>
      <c r="AS24" s="107">
        <v>0</v>
      </c>
      <c r="AT24" s="107">
        <f t="shared" si="5"/>
        <v>7632000</v>
      </c>
      <c r="AU24" s="107">
        <v>35029739</v>
      </c>
      <c r="AV24" s="107"/>
      <c r="AW24" s="107"/>
      <c r="AX24" s="109">
        <f t="shared" si="6"/>
        <v>35029739</v>
      </c>
      <c r="AY24" s="111">
        <f t="shared" si="7"/>
        <v>0</v>
      </c>
      <c r="AZ24" s="111">
        <f t="shared" si="19"/>
        <v>0</v>
      </c>
      <c r="BA24" s="111">
        <f t="shared" si="20"/>
        <v>0</v>
      </c>
      <c r="BB24" s="111">
        <f t="shared" si="10"/>
        <v>38984956</v>
      </c>
      <c r="BC24" s="111">
        <f t="shared" si="11"/>
        <v>-3955217</v>
      </c>
      <c r="BD24" s="111">
        <f t="shared" si="21"/>
        <v>0</v>
      </c>
      <c r="BE24" s="111">
        <f t="shared" si="22"/>
        <v>0</v>
      </c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</row>
    <row r="25" spans="1:76" ht="15.75" customHeight="1">
      <c r="A25" s="18">
        <v>17</v>
      </c>
      <c r="B25" s="19" t="s">
        <v>73</v>
      </c>
      <c r="C25" s="19"/>
      <c r="D25" s="20"/>
      <c r="E25" s="20">
        <v>14073224</v>
      </c>
      <c r="F25" s="20"/>
      <c r="G25" s="20">
        <f t="shared" si="0"/>
        <v>14073224</v>
      </c>
      <c r="H25" s="21"/>
      <c r="I25" s="21"/>
      <c r="J25" s="21"/>
      <c r="K25" s="21">
        <v>35000000</v>
      </c>
      <c r="L25" s="21"/>
      <c r="M25" s="21"/>
      <c r="N25" s="21">
        <f t="shared" si="1"/>
        <v>49073224</v>
      </c>
      <c r="O25" s="21">
        <v>12328</v>
      </c>
      <c r="P25" s="21">
        <v>12328</v>
      </c>
      <c r="Q25" s="22"/>
      <c r="R25" s="21"/>
      <c r="S25" s="21"/>
      <c r="T25" s="21"/>
      <c r="U25" s="21">
        <v>10199786</v>
      </c>
      <c r="V25" s="23"/>
      <c r="W25" s="21">
        <v>6671069</v>
      </c>
      <c r="X25" s="21"/>
      <c r="Y25" s="21"/>
      <c r="Z25" s="21">
        <v>3528717</v>
      </c>
      <c r="AA25" s="21"/>
      <c r="AB25" s="21"/>
      <c r="AC25" s="21">
        <f>SUM(V25:AB25)</f>
        <v>10199786</v>
      </c>
      <c r="AD25" s="24">
        <v>369695</v>
      </c>
      <c r="AE25" s="24">
        <v>369695</v>
      </c>
      <c r="AF25" s="21"/>
      <c r="AG25" s="21"/>
      <c r="AH25" s="21"/>
      <c r="AI25" s="21"/>
      <c r="AJ25" s="21">
        <f t="shared" si="18"/>
        <v>0</v>
      </c>
      <c r="AK25" s="21">
        <v>3528717</v>
      </c>
      <c r="AL25" s="21"/>
      <c r="AM25" s="21"/>
      <c r="AN25" s="21">
        <f t="shared" si="14"/>
        <v>3528717</v>
      </c>
      <c r="AO25" s="21">
        <v>29369</v>
      </c>
      <c r="AP25" s="21">
        <v>6641700</v>
      </c>
      <c r="AQ25" s="21"/>
      <c r="AR25" s="21"/>
      <c r="AS25" s="21">
        <v>0</v>
      </c>
      <c r="AT25" s="21">
        <f t="shared" si="5"/>
        <v>6671069</v>
      </c>
      <c r="AU25" s="21">
        <v>35000000</v>
      </c>
      <c r="AV25" s="21">
        <v>3873438</v>
      </c>
      <c r="AW25" s="21"/>
      <c r="AX25" s="23">
        <f t="shared" si="6"/>
        <v>38873438</v>
      </c>
      <c r="AY25" s="25">
        <f t="shared" si="7"/>
        <v>0</v>
      </c>
      <c r="AZ25" s="25">
        <f t="shared" si="19"/>
        <v>0</v>
      </c>
      <c r="BA25" s="25">
        <f t="shared" si="20"/>
        <v>0</v>
      </c>
      <c r="BB25" s="25">
        <f>N25+O25-P25-U25-T25+AD25-AE25-S25</f>
        <v>38873438</v>
      </c>
      <c r="BC25" s="25">
        <f t="shared" si="11"/>
        <v>0</v>
      </c>
      <c r="BD25" s="25">
        <f t="shared" si="21"/>
        <v>0</v>
      </c>
      <c r="BE25" s="25">
        <f t="shared" si="22"/>
        <v>0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</row>
    <row r="26" spans="1:76" ht="15.75" customHeight="1">
      <c r="A26" s="50"/>
      <c r="B26" s="50" t="s">
        <v>74</v>
      </c>
      <c r="C26" s="51">
        <f t="shared" ref="C26:S26" si="23">SUM(C9:C25)</f>
        <v>0</v>
      </c>
      <c r="D26" s="51">
        <f t="shared" si="23"/>
        <v>89041720</v>
      </c>
      <c r="E26" s="51">
        <f t="shared" si="23"/>
        <v>250285800</v>
      </c>
      <c r="F26" s="51">
        <f t="shared" si="23"/>
        <v>0</v>
      </c>
      <c r="G26" s="52">
        <f t="shared" si="23"/>
        <v>339327520</v>
      </c>
      <c r="H26" s="52">
        <f t="shared" si="23"/>
        <v>0</v>
      </c>
      <c r="I26" s="52">
        <f t="shared" si="23"/>
        <v>0</v>
      </c>
      <c r="J26" s="52">
        <f t="shared" si="23"/>
        <v>0</v>
      </c>
      <c r="K26" s="52">
        <f t="shared" si="23"/>
        <v>280000000</v>
      </c>
      <c r="L26" s="52">
        <f t="shared" si="23"/>
        <v>0</v>
      </c>
      <c r="M26" s="52">
        <f t="shared" si="23"/>
        <v>0</v>
      </c>
      <c r="N26" s="52">
        <f t="shared" si="23"/>
        <v>619327520</v>
      </c>
      <c r="O26" s="52">
        <f t="shared" si="23"/>
        <v>102303</v>
      </c>
      <c r="P26" s="52">
        <f t="shared" si="23"/>
        <v>102303</v>
      </c>
      <c r="Q26" s="52">
        <f t="shared" si="23"/>
        <v>0</v>
      </c>
      <c r="R26" s="52">
        <f t="shared" si="23"/>
        <v>0</v>
      </c>
      <c r="S26" s="52">
        <f t="shared" si="23"/>
        <v>0</v>
      </c>
      <c r="T26" s="52"/>
      <c r="U26" s="52">
        <f t="shared" ref="U26:BE26" si="24">SUM(U9:U25)</f>
        <v>298717005</v>
      </c>
      <c r="V26" s="52">
        <f t="shared" si="24"/>
        <v>0</v>
      </c>
      <c r="W26" s="52">
        <f t="shared" si="24"/>
        <v>221344788</v>
      </c>
      <c r="X26" s="52">
        <f t="shared" si="24"/>
        <v>0</v>
      </c>
      <c r="Y26" s="52">
        <f t="shared" si="24"/>
        <v>0</v>
      </c>
      <c r="Z26" s="52">
        <f t="shared" si="24"/>
        <v>77372217</v>
      </c>
      <c r="AA26" s="52">
        <f t="shared" si="24"/>
        <v>0</v>
      </c>
      <c r="AB26" s="52">
        <f t="shared" si="24"/>
        <v>0</v>
      </c>
      <c r="AC26" s="52">
        <f t="shared" si="24"/>
        <v>298717005</v>
      </c>
      <c r="AD26" s="52">
        <f t="shared" si="24"/>
        <v>10894398</v>
      </c>
      <c r="AE26" s="52">
        <f t="shared" si="24"/>
        <v>9433744</v>
      </c>
      <c r="AF26" s="52">
        <f t="shared" si="24"/>
        <v>0</v>
      </c>
      <c r="AG26" s="52">
        <f t="shared" si="24"/>
        <v>32970000</v>
      </c>
      <c r="AH26" s="52">
        <f t="shared" si="24"/>
        <v>0</v>
      </c>
      <c r="AI26" s="52">
        <f t="shared" si="24"/>
        <v>16953500</v>
      </c>
      <c r="AJ26" s="52">
        <f t="shared" si="24"/>
        <v>49923500</v>
      </c>
      <c r="AK26" s="52">
        <f t="shared" si="24"/>
        <v>27448717</v>
      </c>
      <c r="AL26" s="52">
        <f t="shared" si="24"/>
        <v>0</v>
      </c>
      <c r="AM26" s="52">
        <f t="shared" si="24"/>
        <v>0</v>
      </c>
      <c r="AN26" s="52">
        <f t="shared" si="24"/>
        <v>77372217</v>
      </c>
      <c r="AO26" s="52">
        <f t="shared" si="24"/>
        <v>67021021</v>
      </c>
      <c r="AP26" s="52">
        <f t="shared" si="24"/>
        <v>109138767</v>
      </c>
      <c r="AQ26" s="52">
        <f t="shared" si="24"/>
        <v>7375000</v>
      </c>
      <c r="AR26" s="52">
        <f t="shared" si="24"/>
        <v>37810000</v>
      </c>
      <c r="AS26" s="52">
        <f t="shared" si="24"/>
        <v>0</v>
      </c>
      <c r="AT26" s="52">
        <f t="shared" si="24"/>
        <v>221344788</v>
      </c>
      <c r="AU26" s="52">
        <f t="shared" si="24"/>
        <v>232545160</v>
      </c>
      <c r="AV26" s="52">
        <f t="shared" si="24"/>
        <v>84110138</v>
      </c>
      <c r="AW26" s="52">
        <f t="shared" si="24"/>
        <v>1460654</v>
      </c>
      <c r="AX26" s="52">
        <f t="shared" si="24"/>
        <v>318115952</v>
      </c>
      <c r="AY26" s="52">
        <f t="shared" si="24"/>
        <v>0</v>
      </c>
      <c r="AZ26" s="52">
        <f t="shared" si="24"/>
        <v>0</v>
      </c>
      <c r="BA26" s="52">
        <f t="shared" si="24"/>
        <v>0</v>
      </c>
      <c r="BB26" s="52">
        <f t="shared" si="24"/>
        <v>322071169</v>
      </c>
      <c r="BC26" s="52">
        <f t="shared" si="24"/>
        <v>-3955217</v>
      </c>
      <c r="BD26" s="52">
        <f t="shared" si="24"/>
        <v>1460654</v>
      </c>
      <c r="BE26" s="52">
        <f t="shared" si="24"/>
        <v>0</v>
      </c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</row>
    <row r="27" spans="1:7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>
        <f>AT26</f>
        <v>221344788</v>
      </c>
      <c r="X27" s="2"/>
      <c r="Y27" s="2"/>
      <c r="Z27" s="6">
        <f>AN26</f>
        <v>77372217</v>
      </c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54"/>
      <c r="P29" s="54"/>
      <c r="Q29" s="2"/>
      <c r="R29" s="2"/>
      <c r="S29" s="2"/>
      <c r="T29" s="2"/>
      <c r="U29" s="2"/>
      <c r="V29" s="2"/>
      <c r="W29" s="55"/>
      <c r="X29" s="55"/>
      <c r="Y29" s="55"/>
      <c r="Z29" s="55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56"/>
      <c r="X30" s="49"/>
      <c r="Y30" s="49"/>
      <c r="Z30" s="56"/>
      <c r="AA30" s="2"/>
      <c r="AB30" s="2"/>
      <c r="AC30" s="2"/>
      <c r="AD30" s="2"/>
      <c r="AE30" s="2"/>
      <c r="AF30" s="2"/>
      <c r="AG30" s="49"/>
      <c r="AH30" s="49"/>
      <c r="AI30" s="57"/>
      <c r="AJ30" s="49"/>
      <c r="AK30" s="56"/>
      <c r="AL30" s="2"/>
      <c r="AM30" s="2"/>
      <c r="AN30" s="2"/>
      <c r="AO30" s="56"/>
      <c r="AP30" s="56"/>
      <c r="AQ30" s="56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4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54"/>
      <c r="AP31" s="54"/>
      <c r="AQ31" s="54"/>
      <c r="AR31" s="54"/>
      <c r="AS31" s="54"/>
      <c r="AT31" s="54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54"/>
      <c r="X32" s="54"/>
      <c r="Y32" s="54"/>
      <c r="Z32" s="54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/>
      <c r="AP32" s="125"/>
      <c r="AQ32" s="60"/>
      <c r="AR32" s="60"/>
      <c r="AS32" s="124"/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1"/>
      <c r="AP33" s="61"/>
      <c r="AQ33" s="61"/>
      <c r="AR33" s="61"/>
      <c r="AS33" s="61"/>
      <c r="AT33" s="61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54"/>
      <c r="X34" s="2"/>
      <c r="Y34" s="54"/>
      <c r="Z34" s="2"/>
      <c r="AA34" s="2"/>
      <c r="AB34" s="54"/>
      <c r="AC34" s="54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1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54"/>
      <c r="X36" s="2"/>
      <c r="Y36" s="54"/>
      <c r="Z36" s="2"/>
      <c r="AA36" s="2"/>
      <c r="AB36" s="54"/>
      <c r="AC36" s="2"/>
      <c r="AD36" s="2"/>
      <c r="AE36" s="2"/>
      <c r="AF36" s="2"/>
      <c r="AG36" s="6"/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</row>
    <row r="102" spans="1:7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</row>
    <row r="103" spans="1:7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</row>
    <row r="104" spans="1:7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</row>
    <row r="105" spans="1:7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</row>
    <row r="106" spans="1:7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</row>
    <row r="107" spans="1:7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</row>
    <row r="108" spans="1:7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</row>
    <row r="109" spans="1:7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</row>
    <row r="110" spans="1:7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</row>
    <row r="111" spans="1:7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</row>
    <row r="112" spans="1:7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</row>
    <row r="113" spans="1:7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</row>
    <row r="114" spans="1:76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</row>
    <row r="115" spans="1:7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</row>
    <row r="116" spans="1:7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</row>
    <row r="117" spans="1:7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</row>
    <row r="118" spans="1:7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</row>
    <row r="119" spans="1:7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</row>
    <row r="120" spans="1:7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</row>
    <row r="121" spans="1:7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</row>
    <row r="122" spans="1:7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</row>
    <row r="123" spans="1:7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</row>
    <row r="124" spans="1:7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</row>
    <row r="125" spans="1:7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</row>
    <row r="126" spans="1:7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</row>
    <row r="127" spans="1:7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</row>
    <row r="128" spans="1:7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</row>
    <row r="129" spans="1:7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</row>
    <row r="130" spans="1:7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</row>
    <row r="131" spans="1:7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</row>
    <row r="132" spans="1:7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</row>
    <row r="133" spans="1:7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</row>
    <row r="134" spans="1:7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</row>
    <row r="135" spans="1:7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</row>
    <row r="136" spans="1:7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</row>
    <row r="137" spans="1:7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</row>
    <row r="138" spans="1:7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</row>
    <row r="139" spans="1:7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</row>
    <row r="140" spans="1:7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</row>
    <row r="141" spans="1:7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</row>
    <row r="142" spans="1:7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</row>
    <row r="143" spans="1:7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</row>
    <row r="144" spans="1:7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</row>
    <row r="145" spans="1:7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</row>
    <row r="146" spans="1:7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</row>
    <row r="147" spans="1:7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</row>
    <row r="148" spans="1:7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</row>
    <row r="149" spans="1:7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</row>
    <row r="150" spans="1:7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</row>
    <row r="151" spans="1:7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</row>
    <row r="152" spans="1:7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</row>
    <row r="153" spans="1:7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</row>
    <row r="154" spans="1:7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</row>
    <row r="155" spans="1:7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</row>
    <row r="156" spans="1:7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</row>
    <row r="157" spans="1:7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</row>
    <row r="158" spans="1:7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</row>
    <row r="159" spans="1:7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</row>
    <row r="160" spans="1:7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</row>
    <row r="161" spans="1:7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</row>
    <row r="162" spans="1:7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</row>
    <row r="163" spans="1:7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</row>
    <row r="164" spans="1:7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</row>
    <row r="165" spans="1:7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</row>
    <row r="166" spans="1:7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</row>
    <row r="167" spans="1:7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</row>
    <row r="168" spans="1:7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</row>
    <row r="169" spans="1:7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</row>
    <row r="170" spans="1:7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</row>
    <row r="171" spans="1:7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</row>
    <row r="172" spans="1:7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</row>
    <row r="173" spans="1:7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</row>
    <row r="174" spans="1:7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</row>
    <row r="175" spans="1:7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</row>
    <row r="176" spans="1: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</row>
    <row r="177" spans="1:7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</row>
    <row r="178" spans="1:7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</row>
    <row r="179" spans="1:7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</row>
    <row r="180" spans="1:7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</row>
    <row r="181" spans="1:7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</row>
    <row r="182" spans="1:7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</row>
    <row r="183" spans="1:7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</row>
    <row r="184" spans="1:7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</row>
    <row r="185" spans="1:7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</row>
    <row r="186" spans="1:7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</row>
    <row r="187" spans="1:7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</row>
    <row r="188" spans="1:7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</row>
    <row r="189" spans="1:7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</row>
    <row r="190" spans="1:7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</row>
    <row r="191" spans="1:7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</row>
    <row r="192" spans="1:7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</row>
    <row r="193" spans="1:7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</row>
    <row r="194" spans="1:7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</row>
    <row r="195" spans="1:7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</row>
    <row r="196" spans="1:7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</row>
    <row r="197" spans="1:7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</row>
    <row r="198" spans="1:7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</row>
    <row r="199" spans="1:7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</row>
    <row r="200" spans="1:7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</row>
    <row r="201" spans="1:7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</row>
    <row r="202" spans="1:7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</row>
    <row r="203" spans="1:7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</row>
    <row r="204" spans="1:7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</row>
    <row r="205" spans="1:7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</row>
    <row r="206" spans="1:7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</row>
    <row r="207" spans="1:7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</row>
    <row r="208" spans="1:7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</row>
    <row r="209" spans="1:7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</row>
    <row r="210" spans="1:7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</row>
    <row r="211" spans="1:7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</row>
    <row r="212" spans="1:7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</row>
    <row r="213" spans="1:7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</row>
    <row r="214" spans="1:7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</row>
    <row r="215" spans="1:7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</row>
    <row r="216" spans="1:7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</row>
    <row r="217" spans="1:7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</row>
    <row r="218" spans="1:7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</row>
    <row r="219" spans="1:7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</row>
    <row r="220" spans="1:7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</row>
    <row r="221" spans="1:7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</row>
    <row r="222" spans="1:7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</row>
    <row r="223" spans="1:7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</row>
    <row r="224" spans="1:7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</row>
    <row r="225" spans="1:7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</row>
    <row r="226" spans="1:7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</row>
    <row r="227" spans="1:7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</row>
    <row r="228" spans="1:7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</row>
    <row r="229" spans="1:7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</row>
    <row r="230" spans="1:7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</row>
    <row r="231" spans="1:7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</row>
    <row r="232" spans="1:7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</row>
    <row r="233" spans="1:7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</row>
    <row r="234" spans="1:7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</row>
    <row r="235" spans="1:7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</row>
    <row r="236" spans="1:7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</row>
    <row r="237" spans="1:7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</row>
    <row r="238" spans="1:7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</row>
    <row r="239" spans="1:7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</row>
    <row r="240" spans="1:7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</row>
    <row r="241" spans="1:7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</row>
    <row r="242" spans="1:7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</row>
    <row r="243" spans="1:7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</row>
    <row r="244" spans="1:7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</row>
    <row r="245" spans="1:7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</row>
    <row r="246" spans="1:7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</row>
    <row r="247" spans="1:7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</row>
    <row r="248" spans="1:7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</row>
    <row r="249" spans="1:7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</row>
    <row r="250" spans="1:7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</row>
    <row r="251" spans="1:7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</row>
    <row r="252" spans="1:7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</row>
    <row r="253" spans="1:7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</row>
    <row r="254" spans="1:7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</row>
    <row r="255" spans="1:7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</row>
    <row r="256" spans="1:7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</row>
    <row r="257" spans="1:7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</row>
    <row r="258" spans="1:7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</row>
    <row r="259" spans="1:7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</row>
    <row r="260" spans="1:7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</row>
    <row r="261" spans="1:7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</row>
    <row r="262" spans="1:7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</row>
    <row r="263" spans="1:7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</row>
    <row r="264" spans="1:7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</row>
    <row r="265" spans="1:7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</row>
    <row r="266" spans="1:7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</row>
    <row r="267" spans="1:7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</row>
    <row r="268" spans="1:7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</row>
    <row r="269" spans="1:7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</row>
    <row r="270" spans="1:7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</row>
    <row r="271" spans="1:7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</row>
    <row r="272" spans="1:7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</row>
    <row r="273" spans="1:7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</row>
    <row r="274" spans="1:7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</row>
    <row r="275" spans="1:7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</row>
    <row r="276" spans="1: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</row>
    <row r="277" spans="1:7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7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</row>
    <row r="279" spans="1:7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</row>
    <row r="280" spans="1:7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</row>
    <row r="281" spans="1:7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</row>
    <row r="282" spans="1:7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</row>
    <row r="283" spans="1:7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</row>
    <row r="284" spans="1:7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</row>
    <row r="285" spans="1:7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</row>
    <row r="286" spans="1:7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</row>
    <row r="287" spans="1:7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</row>
    <row r="288" spans="1:7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</row>
    <row r="289" spans="1:7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</row>
    <row r="290" spans="1:7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</row>
    <row r="291" spans="1:7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</row>
    <row r="292" spans="1:7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</row>
    <row r="293" spans="1:7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</row>
    <row r="294" spans="1:7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</row>
    <row r="295" spans="1:7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</row>
    <row r="296" spans="1:7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</row>
    <row r="297" spans="1:7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</row>
    <row r="298" spans="1:7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</row>
    <row r="299" spans="1:7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</row>
    <row r="300" spans="1:7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</row>
    <row r="301" spans="1:7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</row>
    <row r="302" spans="1:7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</row>
    <row r="303" spans="1:7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</row>
    <row r="304" spans="1:7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</row>
    <row r="305" spans="1:7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</row>
    <row r="306" spans="1:7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</row>
    <row r="307" spans="1:7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</row>
    <row r="308" spans="1:7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</row>
    <row r="309" spans="1:7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</row>
    <row r="310" spans="1:7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</row>
    <row r="311" spans="1:7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</row>
    <row r="312" spans="1:7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</row>
    <row r="313" spans="1:7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</row>
    <row r="314" spans="1:7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</row>
    <row r="315" spans="1:7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</row>
    <row r="316" spans="1:7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</row>
    <row r="317" spans="1:7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</row>
    <row r="318" spans="1:7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</row>
    <row r="319" spans="1:7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</row>
    <row r="320" spans="1:7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</row>
    <row r="321" spans="1:7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</row>
    <row r="322" spans="1:7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</row>
    <row r="323" spans="1:7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</row>
    <row r="324" spans="1:7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</row>
    <row r="325" spans="1:7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</row>
    <row r="326" spans="1:7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</row>
    <row r="327" spans="1:7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</row>
    <row r="328" spans="1:7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</row>
    <row r="329" spans="1:7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</row>
    <row r="330" spans="1:7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</row>
    <row r="331" spans="1:7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</row>
    <row r="332" spans="1:7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</row>
    <row r="333" spans="1:7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</row>
    <row r="334" spans="1:7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</row>
    <row r="335" spans="1:7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</row>
    <row r="336" spans="1:7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</row>
    <row r="337" spans="1:7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</row>
    <row r="338" spans="1:7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</row>
    <row r="339" spans="1:7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</row>
    <row r="340" spans="1:7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</row>
    <row r="341" spans="1:7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</row>
    <row r="342" spans="1:7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</row>
    <row r="343" spans="1:7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</row>
    <row r="344" spans="1:7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</row>
    <row r="345" spans="1:7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</row>
    <row r="346" spans="1:7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</row>
    <row r="347" spans="1:7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</row>
    <row r="348" spans="1:7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</row>
    <row r="349" spans="1:7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</row>
    <row r="350" spans="1:7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</row>
    <row r="351" spans="1:7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</row>
    <row r="352" spans="1:7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</row>
    <row r="353" spans="1:7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</row>
    <row r="354" spans="1:7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</row>
    <row r="355" spans="1:7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</row>
    <row r="356" spans="1:7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</row>
    <row r="357" spans="1:7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</row>
    <row r="358" spans="1:7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</row>
    <row r="359" spans="1:7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</row>
    <row r="360" spans="1:7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</row>
    <row r="361" spans="1:7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</row>
    <row r="362" spans="1:7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</row>
    <row r="363" spans="1:7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</row>
    <row r="364" spans="1:7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</row>
    <row r="365" spans="1:7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</row>
    <row r="366" spans="1:7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</row>
    <row r="367" spans="1:7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</row>
    <row r="368" spans="1:7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</row>
    <row r="369" spans="1:7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</row>
    <row r="370" spans="1:7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</row>
    <row r="371" spans="1:7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</row>
    <row r="372" spans="1:7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</row>
    <row r="373" spans="1:7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</row>
    <row r="374" spans="1:7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</row>
    <row r="375" spans="1:7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</row>
    <row r="376" spans="1: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</row>
    <row r="377" spans="1:7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</row>
    <row r="378" spans="1:7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</row>
    <row r="379" spans="1:7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</row>
    <row r="380" spans="1:7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</row>
    <row r="381" spans="1:7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</row>
    <row r="382" spans="1:7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</row>
    <row r="383" spans="1:7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</row>
    <row r="384" spans="1:7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</row>
    <row r="385" spans="1:7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</row>
    <row r="386" spans="1:7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</row>
    <row r="387" spans="1:7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</row>
    <row r="388" spans="1:7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</row>
    <row r="389" spans="1:7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</row>
    <row r="390" spans="1:7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</row>
    <row r="391" spans="1:7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</row>
    <row r="392" spans="1:7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</row>
    <row r="393" spans="1:7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</row>
    <row r="394" spans="1:7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</row>
    <row r="395" spans="1:7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</row>
    <row r="396" spans="1:7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</row>
    <row r="397" spans="1:7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</row>
    <row r="398" spans="1:7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</row>
    <row r="399" spans="1:7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</row>
    <row r="400" spans="1:7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</row>
    <row r="401" spans="1:7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</row>
    <row r="402" spans="1:7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</row>
    <row r="403" spans="1:7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</row>
    <row r="404" spans="1:7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</row>
    <row r="405" spans="1:7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</row>
    <row r="406" spans="1:7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</row>
    <row r="407" spans="1:7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</row>
    <row r="408" spans="1:7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</row>
    <row r="409" spans="1:7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</row>
    <row r="410" spans="1:7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</row>
    <row r="411" spans="1:7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</row>
    <row r="412" spans="1:7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</row>
    <row r="413" spans="1:7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</row>
    <row r="414" spans="1:7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</row>
    <row r="415" spans="1:7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</row>
    <row r="416" spans="1:7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</row>
    <row r="417" spans="1:7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</row>
    <row r="418" spans="1:7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</row>
    <row r="419" spans="1:7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</row>
    <row r="420" spans="1:7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</row>
    <row r="421" spans="1:7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</row>
    <row r="422" spans="1:7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</row>
    <row r="423" spans="1:7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</row>
    <row r="424" spans="1:7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</row>
    <row r="425" spans="1:7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</row>
    <row r="426" spans="1:7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</row>
    <row r="427" spans="1:7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</row>
    <row r="428" spans="1:7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</row>
    <row r="429" spans="1:7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</row>
    <row r="430" spans="1:7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</row>
    <row r="431" spans="1:7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</row>
    <row r="432" spans="1:7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</row>
    <row r="433" spans="1:7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</row>
    <row r="434" spans="1:7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</row>
    <row r="435" spans="1:7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</row>
    <row r="436" spans="1:7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</row>
    <row r="437" spans="1:7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</row>
    <row r="438" spans="1:7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</row>
    <row r="439" spans="1:7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</row>
    <row r="440" spans="1:7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</row>
    <row r="441" spans="1:7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</row>
    <row r="442" spans="1:7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</row>
    <row r="443" spans="1:7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</row>
    <row r="444" spans="1:7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</row>
    <row r="445" spans="1:7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</row>
    <row r="446" spans="1:7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</row>
    <row r="447" spans="1:7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</row>
    <row r="448" spans="1:7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</row>
    <row r="449" spans="1:7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</row>
    <row r="450" spans="1:7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</row>
    <row r="451" spans="1:7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</row>
    <row r="452" spans="1:7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</row>
    <row r="453" spans="1:7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</row>
    <row r="454" spans="1:7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</row>
    <row r="455" spans="1:7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</row>
    <row r="456" spans="1:7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</row>
    <row r="457" spans="1:7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</row>
    <row r="458" spans="1:7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</row>
    <row r="459" spans="1:7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</row>
    <row r="460" spans="1:7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</row>
    <row r="461" spans="1:7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</row>
    <row r="462" spans="1:7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</row>
    <row r="463" spans="1:7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</row>
    <row r="464" spans="1:7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</row>
    <row r="465" spans="1:7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</row>
    <row r="466" spans="1:7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</row>
    <row r="467" spans="1:7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</row>
    <row r="468" spans="1:7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</row>
    <row r="469" spans="1:7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</row>
    <row r="470" spans="1:7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</row>
    <row r="471" spans="1:7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</row>
    <row r="472" spans="1:7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</row>
    <row r="473" spans="1:7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</row>
    <row r="474" spans="1:7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</row>
    <row r="475" spans="1:7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</row>
    <row r="476" spans="1: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</row>
    <row r="477" spans="1:7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</row>
    <row r="478" spans="1:7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</row>
    <row r="479" spans="1:7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</row>
    <row r="480" spans="1:7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</row>
    <row r="481" spans="1:7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</row>
    <row r="482" spans="1:7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</row>
    <row r="483" spans="1:7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</row>
    <row r="484" spans="1:7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</row>
    <row r="485" spans="1:7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</row>
    <row r="486" spans="1:7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</row>
    <row r="487" spans="1:7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</row>
    <row r="488" spans="1:7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</row>
    <row r="489" spans="1:7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</row>
    <row r="490" spans="1:7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</row>
    <row r="491" spans="1:7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</row>
    <row r="492" spans="1:7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</row>
    <row r="493" spans="1:7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</row>
    <row r="494" spans="1:7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</row>
    <row r="495" spans="1:7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</row>
    <row r="496" spans="1:7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</row>
    <row r="497" spans="1:7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</row>
    <row r="498" spans="1:7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</row>
    <row r="499" spans="1:7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</row>
    <row r="500" spans="1:7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</row>
    <row r="501" spans="1:7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</row>
    <row r="502" spans="1:7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</row>
    <row r="503" spans="1:7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</row>
    <row r="504" spans="1:7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</row>
    <row r="505" spans="1:7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</row>
    <row r="506" spans="1:7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</row>
    <row r="507" spans="1:7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</row>
    <row r="508" spans="1:7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</row>
    <row r="509" spans="1:7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</row>
    <row r="510" spans="1:7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</row>
    <row r="511" spans="1:7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</row>
    <row r="512" spans="1:7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</row>
    <row r="513" spans="1:7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</row>
    <row r="514" spans="1:7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</row>
    <row r="515" spans="1:7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</row>
    <row r="516" spans="1:7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</row>
    <row r="517" spans="1:7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</row>
    <row r="518" spans="1:7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</row>
    <row r="519" spans="1:7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</row>
    <row r="520" spans="1:7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</row>
    <row r="521" spans="1:7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</row>
    <row r="522" spans="1:7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</row>
    <row r="523" spans="1:7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</row>
    <row r="524" spans="1:7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</row>
    <row r="525" spans="1:7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</row>
    <row r="526" spans="1:7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</row>
    <row r="527" spans="1:7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</row>
    <row r="528" spans="1:7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</row>
    <row r="529" spans="1:7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</row>
    <row r="530" spans="1:7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</row>
    <row r="531" spans="1:7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</row>
    <row r="532" spans="1:7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</row>
    <row r="533" spans="1:7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</row>
    <row r="534" spans="1:7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</row>
    <row r="535" spans="1:7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</row>
    <row r="536" spans="1:7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</row>
    <row r="537" spans="1:7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</row>
    <row r="538" spans="1:7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</row>
    <row r="539" spans="1:7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</row>
    <row r="540" spans="1:7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</row>
    <row r="541" spans="1:7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</row>
    <row r="542" spans="1:7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</row>
    <row r="543" spans="1:7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</row>
    <row r="544" spans="1:7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</row>
    <row r="545" spans="1:7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</row>
    <row r="546" spans="1:7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</row>
    <row r="547" spans="1:7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</row>
    <row r="548" spans="1:7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</row>
    <row r="549" spans="1:7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</row>
    <row r="550" spans="1:7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</row>
    <row r="551" spans="1:7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</row>
    <row r="552" spans="1:7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</row>
    <row r="553" spans="1:7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</row>
    <row r="554" spans="1:7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</row>
    <row r="555" spans="1:7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</row>
    <row r="556" spans="1:7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</row>
    <row r="557" spans="1:7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</row>
    <row r="558" spans="1:7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</row>
    <row r="559" spans="1:7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</row>
    <row r="560" spans="1:7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</row>
    <row r="561" spans="1:7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</row>
    <row r="562" spans="1:7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</row>
    <row r="563" spans="1:7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</row>
    <row r="564" spans="1:7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</row>
    <row r="565" spans="1:7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</row>
    <row r="566" spans="1:7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</row>
    <row r="567" spans="1:7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</row>
    <row r="568" spans="1:7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</row>
    <row r="569" spans="1:7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</row>
    <row r="570" spans="1:7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</row>
    <row r="571" spans="1:7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</row>
    <row r="572" spans="1:7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</row>
    <row r="573" spans="1:7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</row>
    <row r="574" spans="1:7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</row>
    <row r="575" spans="1:7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</row>
    <row r="576" spans="1: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</row>
    <row r="577" spans="1:7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</row>
    <row r="578" spans="1:7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</row>
    <row r="579" spans="1:7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</row>
    <row r="580" spans="1:7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</row>
    <row r="581" spans="1:7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</row>
    <row r="582" spans="1:7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</row>
    <row r="583" spans="1:7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</row>
    <row r="584" spans="1:7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</row>
    <row r="585" spans="1:7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</row>
    <row r="586" spans="1:7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</row>
    <row r="587" spans="1:7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</row>
    <row r="588" spans="1:7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</row>
    <row r="589" spans="1:7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</row>
    <row r="590" spans="1:7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</row>
    <row r="591" spans="1:7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</row>
    <row r="592" spans="1:7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</row>
    <row r="593" spans="1:7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</row>
    <row r="594" spans="1:7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</row>
    <row r="595" spans="1:7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</row>
    <row r="596" spans="1:7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</row>
    <row r="597" spans="1:7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</row>
    <row r="598" spans="1:7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</row>
    <row r="599" spans="1:7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</row>
    <row r="600" spans="1:7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</row>
    <row r="601" spans="1:7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</row>
    <row r="602" spans="1:7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</row>
    <row r="603" spans="1:7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</row>
    <row r="604" spans="1:7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</row>
    <row r="605" spans="1:7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</row>
    <row r="606" spans="1:7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</row>
    <row r="607" spans="1:7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</row>
    <row r="608" spans="1:7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</row>
    <row r="609" spans="1:7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</row>
    <row r="610" spans="1:7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</row>
    <row r="611" spans="1:7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</row>
    <row r="612" spans="1:7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</row>
    <row r="613" spans="1:7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</row>
    <row r="614" spans="1:7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</row>
    <row r="615" spans="1:7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</row>
    <row r="616" spans="1:7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</row>
    <row r="617" spans="1:7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</row>
    <row r="618" spans="1:7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</row>
    <row r="619" spans="1:7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</row>
    <row r="620" spans="1:7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</row>
    <row r="621" spans="1:7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</row>
    <row r="622" spans="1:7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</row>
    <row r="623" spans="1:7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</row>
    <row r="624" spans="1:7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</row>
    <row r="625" spans="1:7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</row>
    <row r="626" spans="1:7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</row>
    <row r="627" spans="1:7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</row>
    <row r="628" spans="1:7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</row>
    <row r="629" spans="1:7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</row>
    <row r="630" spans="1:7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</row>
    <row r="631" spans="1:7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</row>
    <row r="632" spans="1:7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</row>
    <row r="633" spans="1:7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</row>
    <row r="634" spans="1:7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</row>
    <row r="635" spans="1:7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</row>
    <row r="636" spans="1:7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</row>
    <row r="637" spans="1:7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</row>
    <row r="638" spans="1:7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</row>
    <row r="639" spans="1:7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</row>
    <row r="640" spans="1:7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</row>
    <row r="641" spans="1:7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</row>
    <row r="642" spans="1:7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</row>
    <row r="643" spans="1:7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</row>
    <row r="644" spans="1:7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</row>
    <row r="645" spans="1:7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</row>
    <row r="646" spans="1:7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</row>
    <row r="647" spans="1:7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</row>
    <row r="648" spans="1:7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</row>
    <row r="649" spans="1:7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</row>
    <row r="650" spans="1:7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</row>
    <row r="651" spans="1:7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</row>
    <row r="652" spans="1:7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</row>
    <row r="653" spans="1:7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</row>
    <row r="654" spans="1:7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</row>
    <row r="655" spans="1:7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</row>
    <row r="656" spans="1:7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</row>
    <row r="657" spans="1:7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</row>
    <row r="658" spans="1:7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</row>
    <row r="659" spans="1:7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</row>
    <row r="660" spans="1:7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</row>
    <row r="661" spans="1:7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</row>
    <row r="662" spans="1:7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</row>
    <row r="663" spans="1:7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</row>
    <row r="664" spans="1:7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</row>
    <row r="665" spans="1:7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</row>
    <row r="666" spans="1:7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</row>
    <row r="667" spans="1:7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</row>
    <row r="668" spans="1:7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</row>
    <row r="669" spans="1:7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</row>
    <row r="670" spans="1:7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</row>
    <row r="671" spans="1:7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</row>
    <row r="672" spans="1:7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</row>
    <row r="673" spans="1:7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</row>
    <row r="674" spans="1:7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</row>
    <row r="675" spans="1:7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</row>
    <row r="676" spans="1: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</row>
    <row r="677" spans="1:7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</row>
    <row r="678" spans="1:7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</row>
    <row r="679" spans="1:7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</row>
    <row r="680" spans="1:7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</row>
    <row r="681" spans="1:7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</row>
    <row r="682" spans="1:7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</row>
    <row r="683" spans="1:7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</row>
    <row r="684" spans="1:7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</row>
    <row r="685" spans="1:7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</row>
    <row r="686" spans="1:7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</row>
    <row r="687" spans="1:7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</row>
    <row r="688" spans="1:7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</row>
    <row r="689" spans="1:7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</row>
    <row r="690" spans="1:7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</row>
    <row r="691" spans="1:7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</row>
    <row r="692" spans="1:7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</row>
    <row r="693" spans="1:7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</row>
    <row r="694" spans="1:7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</row>
    <row r="695" spans="1:7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</row>
    <row r="696" spans="1:7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</row>
    <row r="697" spans="1:7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</row>
    <row r="698" spans="1:7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</row>
    <row r="699" spans="1:7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</row>
    <row r="700" spans="1:7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</row>
    <row r="701" spans="1:7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</row>
    <row r="702" spans="1:7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</row>
    <row r="703" spans="1:7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</row>
    <row r="704" spans="1:7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</row>
    <row r="705" spans="1:7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</row>
    <row r="706" spans="1:7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</row>
    <row r="707" spans="1:7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</row>
    <row r="708" spans="1:7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</row>
    <row r="709" spans="1:7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</row>
    <row r="710" spans="1:7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</row>
    <row r="711" spans="1:7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</row>
    <row r="712" spans="1:7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</row>
    <row r="713" spans="1:7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</row>
    <row r="714" spans="1:7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</row>
    <row r="715" spans="1:7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</row>
    <row r="716" spans="1:7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</row>
    <row r="717" spans="1:7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</row>
    <row r="718" spans="1:7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</row>
    <row r="719" spans="1:7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</row>
    <row r="720" spans="1:7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</row>
    <row r="721" spans="1:7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</row>
    <row r="722" spans="1:7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</row>
    <row r="723" spans="1:7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</row>
    <row r="724" spans="1:7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</row>
    <row r="725" spans="1:7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</row>
    <row r="726" spans="1:7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</row>
    <row r="727" spans="1:7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</row>
    <row r="728" spans="1:7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</row>
    <row r="729" spans="1:7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</row>
    <row r="730" spans="1:7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</row>
    <row r="731" spans="1:7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</row>
    <row r="732" spans="1:7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</row>
    <row r="733" spans="1:7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</row>
    <row r="734" spans="1:7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</row>
    <row r="735" spans="1:7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</row>
    <row r="736" spans="1:7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</row>
    <row r="737" spans="1:7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</row>
    <row r="738" spans="1:7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</row>
    <row r="739" spans="1:7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</row>
    <row r="740" spans="1:7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</row>
    <row r="741" spans="1:7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</row>
    <row r="742" spans="1:7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</row>
    <row r="743" spans="1:7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</row>
    <row r="744" spans="1:7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</row>
    <row r="745" spans="1:7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</row>
    <row r="746" spans="1:7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</row>
    <row r="747" spans="1:7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</row>
    <row r="748" spans="1:7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</row>
    <row r="749" spans="1:7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</row>
    <row r="750" spans="1:7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</row>
    <row r="751" spans="1:7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</row>
    <row r="752" spans="1:7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</row>
    <row r="753" spans="1:7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</row>
    <row r="754" spans="1:7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</row>
    <row r="755" spans="1:7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</row>
    <row r="756" spans="1:7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</row>
    <row r="757" spans="1:7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</row>
    <row r="758" spans="1:7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</row>
    <row r="759" spans="1:7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</row>
    <row r="760" spans="1:7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</row>
    <row r="761" spans="1:7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</row>
    <row r="762" spans="1:7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</row>
    <row r="763" spans="1:7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</row>
    <row r="764" spans="1:7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</row>
    <row r="765" spans="1:7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</row>
    <row r="766" spans="1:7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</row>
    <row r="767" spans="1:7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</row>
    <row r="768" spans="1:7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</row>
    <row r="769" spans="1:7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</row>
    <row r="770" spans="1:7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</row>
    <row r="771" spans="1:7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</row>
    <row r="772" spans="1:7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</row>
    <row r="773" spans="1:7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</row>
    <row r="774" spans="1:7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</row>
    <row r="775" spans="1:7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</row>
    <row r="776" spans="1: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</row>
    <row r="777" spans="1:7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</row>
    <row r="778" spans="1:7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</row>
    <row r="779" spans="1:7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</row>
    <row r="780" spans="1:7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</row>
    <row r="781" spans="1:7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</row>
    <row r="782" spans="1:7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</row>
    <row r="783" spans="1:7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</row>
    <row r="784" spans="1:7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</row>
    <row r="785" spans="1:7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</row>
    <row r="786" spans="1:7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</row>
    <row r="787" spans="1:7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</row>
    <row r="788" spans="1:7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</row>
    <row r="789" spans="1:7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</row>
    <row r="790" spans="1:7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</row>
    <row r="791" spans="1:7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</row>
    <row r="792" spans="1:7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</row>
    <row r="793" spans="1:7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</row>
    <row r="794" spans="1:7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</row>
    <row r="795" spans="1:7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</row>
    <row r="796" spans="1:7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</row>
    <row r="797" spans="1:7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</row>
    <row r="798" spans="1:7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</row>
    <row r="799" spans="1:7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</row>
    <row r="800" spans="1:7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</row>
    <row r="801" spans="1:7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</row>
    <row r="802" spans="1:7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</row>
    <row r="803" spans="1:7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</row>
    <row r="804" spans="1:7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</row>
    <row r="805" spans="1:7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</row>
    <row r="806" spans="1:7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</row>
    <row r="807" spans="1:7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</row>
    <row r="808" spans="1:7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</row>
    <row r="809" spans="1:7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</row>
    <row r="810" spans="1:7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</row>
    <row r="811" spans="1:7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</row>
    <row r="812" spans="1:7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</row>
    <row r="813" spans="1:7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</row>
    <row r="814" spans="1:7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</row>
    <row r="815" spans="1:7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</row>
    <row r="816" spans="1:7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</row>
    <row r="817" spans="1:7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</row>
    <row r="818" spans="1:7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</row>
    <row r="819" spans="1:7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</row>
    <row r="820" spans="1:7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</row>
    <row r="821" spans="1:7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</row>
    <row r="822" spans="1:7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</row>
    <row r="823" spans="1:7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</row>
    <row r="824" spans="1:7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</row>
    <row r="825" spans="1:7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</row>
    <row r="826" spans="1:7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</row>
    <row r="827" spans="1:7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</row>
    <row r="828" spans="1:7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</row>
    <row r="829" spans="1:7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</row>
    <row r="830" spans="1:7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</row>
    <row r="831" spans="1:7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</row>
    <row r="832" spans="1:7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</row>
    <row r="833" spans="1:7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</row>
    <row r="834" spans="1:7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</row>
    <row r="835" spans="1:7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</row>
    <row r="836" spans="1:7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</row>
    <row r="837" spans="1:7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</row>
    <row r="838" spans="1:7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</row>
    <row r="839" spans="1:7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</row>
    <row r="840" spans="1:7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</row>
    <row r="841" spans="1:7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</row>
    <row r="842" spans="1:7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</row>
    <row r="843" spans="1:7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</row>
    <row r="844" spans="1:7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</row>
    <row r="845" spans="1:7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</row>
    <row r="846" spans="1:7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</row>
    <row r="847" spans="1:7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</row>
    <row r="848" spans="1:7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</row>
    <row r="849" spans="1:7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</row>
    <row r="850" spans="1:7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</row>
    <row r="851" spans="1:7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</row>
    <row r="852" spans="1:7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</row>
    <row r="853" spans="1:7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</row>
    <row r="854" spans="1:7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</row>
    <row r="855" spans="1:7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</row>
    <row r="856" spans="1:7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</row>
    <row r="857" spans="1:7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</row>
    <row r="858" spans="1:7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</row>
    <row r="859" spans="1:7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</row>
    <row r="860" spans="1:7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</row>
    <row r="861" spans="1:7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</row>
    <row r="862" spans="1:7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</row>
    <row r="863" spans="1:7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</row>
    <row r="864" spans="1:7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</row>
    <row r="865" spans="1:7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</row>
    <row r="866" spans="1:7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</row>
    <row r="867" spans="1:7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</row>
    <row r="868" spans="1:7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</row>
    <row r="869" spans="1:7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</row>
    <row r="870" spans="1:7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</row>
    <row r="871" spans="1:7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</row>
    <row r="872" spans="1:7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</row>
    <row r="873" spans="1:7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</row>
    <row r="874" spans="1:7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</row>
    <row r="875" spans="1:7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</row>
    <row r="876" spans="1: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</row>
    <row r="877" spans="1:7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</row>
    <row r="878" spans="1:7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</row>
    <row r="879" spans="1:7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</row>
    <row r="880" spans="1:7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</row>
    <row r="881" spans="1:7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</row>
    <row r="882" spans="1:7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</row>
    <row r="883" spans="1:7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</row>
    <row r="884" spans="1:7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</row>
    <row r="885" spans="1:7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</row>
    <row r="886" spans="1:7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</row>
    <row r="887" spans="1:7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</row>
    <row r="888" spans="1:7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</row>
    <row r="889" spans="1:7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</row>
    <row r="890" spans="1:7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</row>
    <row r="891" spans="1:7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</row>
    <row r="892" spans="1:7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</row>
    <row r="893" spans="1:7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</row>
    <row r="894" spans="1:7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</row>
    <row r="895" spans="1:7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</row>
    <row r="896" spans="1:7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</row>
    <row r="897" spans="1:7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</row>
    <row r="898" spans="1:7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</row>
    <row r="899" spans="1:7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</row>
    <row r="900" spans="1:7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</row>
    <row r="901" spans="1:7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</row>
    <row r="902" spans="1:7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</row>
    <row r="903" spans="1:7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</row>
    <row r="904" spans="1:7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</row>
    <row r="905" spans="1:7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</row>
    <row r="906" spans="1:7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</row>
    <row r="907" spans="1:7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</row>
    <row r="908" spans="1:7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</row>
    <row r="909" spans="1:7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</row>
    <row r="910" spans="1:7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</row>
    <row r="911" spans="1:7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</row>
    <row r="912" spans="1:7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</row>
    <row r="913" spans="1:7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</row>
    <row r="914" spans="1:7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</row>
    <row r="915" spans="1:7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</row>
    <row r="916" spans="1:7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</row>
    <row r="917" spans="1:7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</row>
    <row r="918" spans="1:7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</row>
    <row r="919" spans="1:7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</row>
    <row r="920" spans="1:7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</row>
    <row r="921" spans="1:7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</row>
    <row r="922" spans="1:7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</row>
    <row r="923" spans="1:7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</row>
    <row r="924" spans="1:7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</row>
    <row r="925" spans="1:7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</row>
    <row r="926" spans="1:7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</row>
    <row r="927" spans="1:7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</row>
    <row r="928" spans="1:7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</row>
    <row r="929" spans="1:7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</row>
    <row r="930" spans="1:7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</row>
    <row r="931" spans="1:7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</row>
    <row r="932" spans="1:7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</row>
    <row r="933" spans="1:7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</row>
    <row r="934" spans="1:7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</row>
    <row r="935" spans="1:7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</row>
    <row r="936" spans="1:7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</row>
    <row r="937" spans="1:7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</row>
    <row r="938" spans="1:7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</row>
    <row r="939" spans="1:7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</row>
    <row r="940" spans="1:7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</row>
    <row r="941" spans="1:7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</row>
    <row r="942" spans="1:7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</row>
    <row r="943" spans="1:7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</row>
    <row r="944" spans="1:7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</row>
    <row r="945" spans="1:7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</row>
    <row r="946" spans="1:7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</row>
    <row r="947" spans="1:7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</row>
    <row r="948" spans="1:7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</row>
    <row r="949" spans="1:7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</row>
    <row r="950" spans="1:7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</row>
    <row r="951" spans="1:7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</row>
    <row r="952" spans="1:7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</row>
    <row r="953" spans="1:7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</row>
    <row r="954" spans="1:7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</row>
    <row r="955" spans="1:7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</row>
    <row r="956" spans="1:7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</row>
    <row r="957" spans="1:7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</row>
    <row r="958" spans="1:7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</row>
    <row r="959" spans="1:7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</row>
    <row r="960" spans="1:7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</row>
    <row r="961" spans="1:7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</row>
    <row r="962" spans="1:7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</row>
    <row r="963" spans="1:7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</row>
    <row r="964" spans="1:7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</row>
    <row r="965" spans="1:7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</row>
    <row r="966" spans="1:7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</row>
    <row r="967" spans="1:7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</row>
    <row r="968" spans="1:7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</row>
    <row r="969" spans="1:7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</row>
    <row r="970" spans="1:7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</row>
    <row r="971" spans="1:7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</row>
    <row r="972" spans="1:7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</row>
    <row r="973" spans="1:7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</row>
    <row r="974" spans="1:7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</row>
    <row r="975" spans="1:7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</row>
    <row r="976" spans="1: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</row>
    <row r="977" spans="1:7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</row>
    <row r="978" spans="1:7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</row>
    <row r="979" spans="1:7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</row>
    <row r="980" spans="1:7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</row>
    <row r="981" spans="1:7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</row>
    <row r="982" spans="1:7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</row>
    <row r="983" spans="1:7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</row>
    <row r="984" spans="1:7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</row>
    <row r="985" spans="1:7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</row>
    <row r="986" spans="1:7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</row>
    <row r="987" spans="1:7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</row>
    <row r="988" spans="1:7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</row>
    <row r="989" spans="1:7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</row>
    <row r="990" spans="1:7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</row>
    <row r="991" spans="1:7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</row>
    <row r="992" spans="1:7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</row>
    <row r="993" spans="1:7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</row>
    <row r="994" spans="1:7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</row>
    <row r="995" spans="1:7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</row>
    <row r="996" spans="1:7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</row>
    <row r="997" spans="1:7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</row>
    <row r="998" spans="1:7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</row>
    <row r="999" spans="1:7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</row>
    <row r="1000" spans="1:7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hyperlinks>
    <hyperlink ref="O16" r:id="rId1" display="https://drive.google.com/file/d/1qR4JTdgUDyOEKrYVBn0AufZlc7sIqabo/view?usp=drive_link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00"/>
  <sheetViews>
    <sheetView topLeftCell="A5" workbookViewId="0">
      <pane xSplit="2" topLeftCell="M1" activePane="topRight" state="frozen"/>
      <selection pane="topRight" activeCell="O12" sqref="O12"/>
    </sheetView>
  </sheetViews>
  <sheetFormatPr defaultColWidth="14.42578125" defaultRowHeight="15" customHeight="1"/>
  <cols>
    <col min="1" max="1" width="8.7109375" customWidth="1"/>
    <col min="2" max="2" width="28.5703125" customWidth="1"/>
    <col min="3" max="3" width="11.7109375" customWidth="1"/>
    <col min="4" max="5" width="14.28515625" customWidth="1"/>
    <col min="6" max="6" width="13.28515625" customWidth="1"/>
    <col min="7" max="7" width="16.7109375" customWidth="1"/>
    <col min="8" max="8" width="20" customWidth="1"/>
    <col min="9" max="9" width="11.5703125" customWidth="1"/>
    <col min="10" max="10" width="13.140625" customWidth="1"/>
    <col min="11" max="11" width="14.5703125" customWidth="1"/>
    <col min="12" max="12" width="8.7109375" customWidth="1"/>
    <col min="13" max="13" width="14.28515625" customWidth="1"/>
    <col min="14" max="14" width="16.7109375" customWidth="1"/>
    <col min="15" max="15" width="14.7109375" customWidth="1"/>
    <col min="16" max="16" width="13.42578125" customWidth="1"/>
    <col min="17" max="20" width="8.7109375" customWidth="1"/>
    <col min="21" max="21" width="17.7109375" customWidth="1"/>
    <col min="22" max="22" width="12.7109375" customWidth="1"/>
    <col min="23" max="23" width="18.42578125" customWidth="1"/>
    <col min="24" max="24" width="11.140625" customWidth="1"/>
    <col min="25" max="25" width="10.85546875" customWidth="1"/>
    <col min="26" max="26" width="15.5703125" customWidth="1"/>
    <col min="27" max="28" width="8.7109375" customWidth="1"/>
    <col min="29" max="30" width="17.85546875" customWidth="1"/>
    <col min="31" max="31" width="17" customWidth="1"/>
    <col min="32" max="32" width="16.42578125" customWidth="1"/>
    <col min="33" max="33" width="15.5703125" customWidth="1"/>
    <col min="34" max="34" width="13.7109375" customWidth="1"/>
    <col min="35" max="35" width="15.5703125" customWidth="1"/>
    <col min="36" max="36" width="18.85546875" customWidth="1"/>
    <col min="37" max="37" width="15.85546875" customWidth="1"/>
    <col min="38" max="38" width="8.7109375" customWidth="1"/>
    <col min="39" max="39" width="14.28515625" customWidth="1"/>
    <col min="40" max="40" width="19.28515625" customWidth="1"/>
    <col min="41" max="41" width="15.28515625" customWidth="1"/>
    <col min="42" max="42" width="16.85546875" customWidth="1"/>
    <col min="43" max="43" width="13.5703125" customWidth="1"/>
    <col min="44" max="44" width="15.140625" customWidth="1"/>
    <col min="45" max="45" width="0.42578125" customWidth="1"/>
    <col min="46" max="46" width="15.42578125" customWidth="1"/>
    <col min="47" max="47" width="17.85546875" customWidth="1"/>
    <col min="48" max="48" width="14.85546875" customWidth="1"/>
    <col min="49" max="49" width="14" customWidth="1"/>
    <col min="50" max="50" width="16.7109375" customWidth="1"/>
    <col min="51" max="52" width="8.7109375" customWidth="1"/>
    <col min="53" max="53" width="18" customWidth="1"/>
    <col min="54" max="54" width="16" bestFit="1" customWidth="1"/>
    <col min="55" max="55" width="14.5703125" customWidth="1"/>
    <col min="56" max="56" width="13.7109375" bestFit="1" customWidth="1"/>
    <col min="57" max="57" width="8.7109375" customWidth="1"/>
  </cols>
  <sheetData>
    <row r="1" spans="1:57">
      <c r="A1" s="1" t="s">
        <v>0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</row>
    <row r="2" spans="1:57">
      <c r="A2" s="129" t="s">
        <v>1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</row>
    <row r="3" spans="1:57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/>
      <c r="X3" s="6"/>
      <c r="Y3" s="2"/>
      <c r="Z3" s="2"/>
      <c r="AA3" s="2"/>
      <c r="AB3" s="2"/>
      <c r="AC3" s="2"/>
      <c r="AD3" s="2"/>
      <c r="AE3" s="2"/>
      <c r="AF3" s="2"/>
      <c r="AG3" s="2"/>
      <c r="AH3" s="2"/>
      <c r="AI3" s="6"/>
      <c r="AJ3" s="2"/>
      <c r="AK3" s="2"/>
      <c r="AL3" s="2"/>
      <c r="AM3" s="2"/>
      <c r="AN3" s="2"/>
      <c r="AO3" s="2"/>
      <c r="AP3" s="6"/>
      <c r="AQ3" s="6"/>
      <c r="AR3" s="6"/>
      <c r="AS3" s="2"/>
      <c r="AT3" s="2"/>
      <c r="AU3" s="2"/>
      <c r="AV3" s="6"/>
      <c r="AW3" s="6"/>
      <c r="AX3" s="6"/>
      <c r="AY3" s="3"/>
      <c r="AZ3" s="7"/>
      <c r="BA3" s="3"/>
      <c r="BB3" s="3"/>
      <c r="BC3" s="3"/>
      <c r="BD3" s="3"/>
      <c r="BE3" s="3"/>
    </row>
    <row r="4" spans="1:57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</row>
    <row r="5" spans="1:57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11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7"/>
      <c r="BA5" s="3"/>
      <c r="BB5" s="3"/>
      <c r="BC5" s="3"/>
      <c r="BD5" s="3"/>
      <c r="BE5" s="3"/>
    </row>
    <row r="6" spans="1:57" ht="37.5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7"/>
      <c r="BB6" s="7"/>
      <c r="BC6" s="3"/>
      <c r="BD6" s="3"/>
      <c r="BE6" s="3"/>
    </row>
    <row r="7" spans="1:57" ht="47.2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4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14" t="s">
        <v>55</v>
      </c>
      <c r="AZ7" s="14" t="s">
        <v>26</v>
      </c>
      <c r="BA7" s="14" t="s">
        <v>27</v>
      </c>
      <c r="BB7" s="14" t="s">
        <v>24</v>
      </c>
      <c r="BC7" s="15" t="s">
        <v>56</v>
      </c>
      <c r="BD7" s="16" t="s">
        <v>15</v>
      </c>
      <c r="BE7" s="3"/>
    </row>
    <row r="8" spans="1:57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78"/>
      <c r="AZ8" s="78"/>
      <c r="BA8" s="78"/>
      <c r="BB8" s="78"/>
      <c r="BC8" s="78"/>
      <c r="BD8" s="78"/>
      <c r="BE8" s="78"/>
    </row>
    <row r="9" spans="1:57">
      <c r="A9" s="79">
        <v>1</v>
      </c>
      <c r="B9" s="80" t="s">
        <v>57</v>
      </c>
      <c r="C9" s="80"/>
      <c r="D9" s="81">
        <f>JAN!D9</f>
        <v>496019</v>
      </c>
      <c r="E9" s="81">
        <f>JAN!E9</f>
        <v>0</v>
      </c>
      <c r="F9" s="81">
        <f>JAN!F9</f>
        <v>0</v>
      </c>
      <c r="G9" s="81">
        <f t="shared" ref="G9:G25" si="0">SUM(D9:F9)</f>
        <v>496019</v>
      </c>
      <c r="H9" s="82">
        <f>JAN!H9</f>
        <v>55935000</v>
      </c>
      <c r="I9" s="82"/>
      <c r="J9" s="82"/>
      <c r="K9" s="82">
        <f>JUNI!K9</f>
        <v>0</v>
      </c>
      <c r="L9" s="82"/>
      <c r="M9" s="82"/>
      <c r="N9" s="82">
        <f t="shared" ref="N9:N10" si="1">SUM(G9:M9)</f>
        <v>56431019</v>
      </c>
      <c r="O9" s="82">
        <f>JAN!O9+FEB!O9+MARET!O9+APRIL!O9+MEI!O9+JUNI!O9</f>
        <v>23552</v>
      </c>
      <c r="P9" s="82">
        <f>JAN!P9+FEB!P9+MARET!P9+APRIL!P9+MEI!P9+JUNI!P9</f>
        <v>23552</v>
      </c>
      <c r="Q9" s="83"/>
      <c r="R9" s="82"/>
      <c r="S9" s="82"/>
      <c r="T9" s="82"/>
      <c r="U9" s="82">
        <f t="shared" ref="U9:U10" si="2">AC9</f>
        <v>55935000</v>
      </c>
      <c r="V9" s="84"/>
      <c r="W9" s="82">
        <f>JAN!W9+FEB!W9+MARET!W9+APRIL!W9+MEI!W9+JUNI!W9</f>
        <v>43516500</v>
      </c>
      <c r="X9" s="82">
        <f>JAN!X9+FEB!X9+MARET!X9+APRIL!X9+MEI!X9+JUNI!X9</f>
        <v>0</v>
      </c>
      <c r="Y9" s="82">
        <f>JAN!Y9+FEB!Y9+MARET!Y9+APRIL!Y9+MEI!Y9+JUNI!Y9</f>
        <v>0</v>
      </c>
      <c r="Z9" s="82">
        <f>JAN!Z9+FEB!Z9+MARET!Z9+APRIL!Z9+MEI!Z9+JUNI!Z9</f>
        <v>12418500</v>
      </c>
      <c r="AA9" s="82">
        <f>JAN!AA9+FEB!AA9+MARET!AA9+APRIL!AA9+MEI!AA9+JUNI!AA9</f>
        <v>0</v>
      </c>
      <c r="AB9" s="82">
        <f>JAN!AB9+FEB!AB9+MARET!AB9+APRIL!AB9+MEI!AB9+JUNI!AB9</f>
        <v>0</v>
      </c>
      <c r="AC9" s="82">
        <f t="shared" ref="AC9:AC25" si="3">W9+Z9</f>
        <v>55935000</v>
      </c>
      <c r="AD9" s="82">
        <f>JAN!AD9+FEB!AD9+MARET!AD9+APRIL!AD9+MEI!AD9+JUNI!AD9</f>
        <v>0</v>
      </c>
      <c r="AE9" s="82">
        <f>JAN!AE9+FEB!AE9+MARET!AE9+APRIL!AE9+MEI!AE9+JUNI!AE9</f>
        <v>0</v>
      </c>
      <c r="AF9" s="82">
        <f>JAN!AF9+FEB!AF9+MARET!AF9+APRIL!AF9+MEI!AF9+JUNI!AF9</f>
        <v>0</v>
      </c>
      <c r="AG9" s="82">
        <f>JAN!AG9+FEB!AG9+MARET!AG9+APRIL!AG9+MEI!AG9+JUNI!AG9</f>
        <v>0</v>
      </c>
      <c r="AH9" s="82">
        <f>JAN!AH9+FEB!AH9+MARET!AH9+APRIL!AH9+MEI!AH9+JUNI!AH9</f>
        <v>0</v>
      </c>
      <c r="AI9" s="82">
        <f>JAN!AI9+FEB!AI9+MARET!AI9+APRIL!AI9+MEI!AI9+JUNI!AI9</f>
        <v>12418500</v>
      </c>
      <c r="AJ9" s="82">
        <f t="shared" ref="AJ9:AJ21" si="4">SUM(AF9:AI9)</f>
        <v>12418500</v>
      </c>
      <c r="AK9" s="82">
        <f>JAN!AK9+FEB!AK9+MARET!AK9+APRIL!AK9+MEI!AK9+JUNI!AK9</f>
        <v>0</v>
      </c>
      <c r="AL9" s="82">
        <f>JAN!AL9+FEB!AL9+MARET!AL9+APRIL!AL9+MEI!AL9+JUNI!AL9</f>
        <v>0</v>
      </c>
      <c r="AM9" s="82">
        <f>JAN!AM9+FEB!AM9+MARET!AM9+APRIL!AM9+MEI!AM9+JUNI!AM9</f>
        <v>0</v>
      </c>
      <c r="AN9" s="82">
        <f t="shared" ref="AN9:AN25" si="5">AJ9+AK9</f>
        <v>12418500</v>
      </c>
      <c r="AO9" s="82">
        <f>JAN!AO9+FEB!AO9+MARET!AO9+APRIL!AO9+MEI!AO9+JUNI!AO9</f>
        <v>7119600</v>
      </c>
      <c r="AP9" s="82">
        <f>JAN!AP9+FEB!AP9+MARET!AP9+APRIL!AP9+MEI!AP9+JUNI!AP9</f>
        <v>34596900</v>
      </c>
      <c r="AQ9" s="82">
        <f>JAN!AQ9+FEB!AQ9+MARET!AQ9+APRIL!AQ9+MEI!AQ9+JUNI!AQ9</f>
        <v>1800000</v>
      </c>
      <c r="AR9" s="82">
        <f>JAN!AR9+FEB!AR9+MARET!AR9+APRIL!AR9+MEI!AR9+JUNI!AR9</f>
        <v>0</v>
      </c>
      <c r="AS9" s="82">
        <f>JAN!AS9+FEB!AS9+MARET!AS9+APRIL!AS9+MEI!AS9+JUNI!AS9</f>
        <v>0</v>
      </c>
      <c r="AT9" s="82">
        <f t="shared" ref="AT9:AT25" si="6">SUM(AO9:AS9)</f>
        <v>43516500</v>
      </c>
      <c r="AU9" s="82">
        <f>JUNI!AU9</f>
        <v>496019</v>
      </c>
      <c r="AV9" s="82">
        <f>JUNI!AV9</f>
        <v>0</v>
      </c>
      <c r="AW9" s="82">
        <f>JUNI!AW9</f>
        <v>0</v>
      </c>
      <c r="AX9" s="84">
        <f t="shared" ref="AX9:AX25" si="7">SUM(AU9:AW9)</f>
        <v>496019</v>
      </c>
      <c r="AY9" s="85">
        <f t="shared" ref="AY9:AY25" si="8">U9-AC9</f>
        <v>0</v>
      </c>
      <c r="AZ9" s="85">
        <f t="shared" ref="AZ9:AZ19" si="9">W9+Y9-AT9</f>
        <v>0</v>
      </c>
      <c r="BA9" s="85">
        <f t="shared" ref="BA9:BA21" si="10">Z9+AB9-AN9</f>
        <v>0</v>
      </c>
      <c r="BB9" s="85">
        <f t="shared" ref="BB9:BB22" si="11">N9+O9-P9-U9+AD9-AE9-S9</f>
        <v>496019</v>
      </c>
      <c r="BC9" s="85">
        <f t="shared" ref="BC9:BC25" si="12">AX9-BB9</f>
        <v>0</v>
      </c>
      <c r="BD9" s="85">
        <f t="shared" ref="BD9:BD10" si="13">AD9-AE9</f>
        <v>0</v>
      </c>
      <c r="BE9" s="85">
        <f t="shared" ref="BE9:BE10" si="14">AW9-BD9</f>
        <v>0</v>
      </c>
    </row>
    <row r="10" spans="1:57">
      <c r="A10" s="79">
        <v>2</v>
      </c>
      <c r="B10" s="80" t="s">
        <v>58</v>
      </c>
      <c r="C10" s="80"/>
      <c r="D10" s="81">
        <f>JAN!D10</f>
        <v>1151176</v>
      </c>
      <c r="E10" s="81">
        <f>JAN!E10</f>
        <v>0</v>
      </c>
      <c r="F10" s="81">
        <f>JAN!F10</f>
        <v>0</v>
      </c>
      <c r="G10" s="81">
        <f t="shared" si="0"/>
        <v>1151176</v>
      </c>
      <c r="H10" s="82">
        <f>JAN!H10</f>
        <v>74580000</v>
      </c>
      <c r="I10" s="82"/>
      <c r="J10" s="82"/>
      <c r="K10" s="82">
        <f>JUNI!K10</f>
        <v>0</v>
      </c>
      <c r="L10" s="82"/>
      <c r="M10" s="82"/>
      <c r="N10" s="82">
        <f t="shared" si="1"/>
        <v>75731176</v>
      </c>
      <c r="O10" s="82">
        <f>JAN!O10+FEB!O10+MARET!O10+APRIL!O10+MEI!O10+JUNI!O10</f>
        <v>60687</v>
      </c>
      <c r="P10" s="82">
        <f>JAN!P10+FEB!P10+MARET!P10+APRIL!P10+MEI!P10+JUNI!P10</f>
        <v>60687</v>
      </c>
      <c r="Q10" s="83"/>
      <c r="R10" s="82"/>
      <c r="S10" s="82"/>
      <c r="T10" s="82"/>
      <c r="U10" s="82">
        <f t="shared" si="2"/>
        <v>74580000</v>
      </c>
      <c r="V10" s="84"/>
      <c r="W10" s="82">
        <f>JAN!W10+FEB!W10+MARET!W10+APRIL!W10+MEI!W10+JUNI!W10</f>
        <v>67798700</v>
      </c>
      <c r="X10" s="82">
        <f>JAN!X10+FEB!X10+MARET!X10+APRIL!X10+MEI!X10+JUNI!X10</f>
        <v>0</v>
      </c>
      <c r="Y10" s="82">
        <f>JAN!Y10+FEB!Y10+MARET!Y10+APRIL!Y10+MEI!Y10+JUNI!Y10</f>
        <v>0</v>
      </c>
      <c r="Z10" s="82">
        <f>JAN!Z10+FEB!Z10+MARET!Z10+APRIL!Z10+MEI!Z10+JUNI!Z10</f>
        <v>6781300</v>
      </c>
      <c r="AA10" s="82">
        <f>JAN!AA10+FEB!AA10+MARET!AA10+APRIL!AA10+MEI!AA10+JUNI!AA10</f>
        <v>0</v>
      </c>
      <c r="AB10" s="82">
        <f>JAN!AB10+FEB!AB10+MARET!AB10+APRIL!AB10+MEI!AB10+JUNI!AB10</f>
        <v>0</v>
      </c>
      <c r="AC10" s="82">
        <f t="shared" si="3"/>
        <v>74580000</v>
      </c>
      <c r="AD10" s="82">
        <f>JAN!AD10+FEB!AD10+MARET!AD10+APRIL!AD10+MEI!AD10+JUNI!AD10</f>
        <v>1640792</v>
      </c>
      <c r="AE10" s="82">
        <f>JAN!AE10+FEB!AE10+MARET!AE10+APRIL!AE10+MEI!AE10+JUNI!AE10</f>
        <v>1640792</v>
      </c>
      <c r="AF10" s="82">
        <f>JAN!AF10+FEB!AF10+MARET!AF10+APRIL!AF10+MEI!AF10+JUNI!AF10</f>
        <v>0</v>
      </c>
      <c r="AG10" s="82">
        <f>JAN!AG10+FEB!AG10+MARET!AG10+APRIL!AG10+MEI!AG10+JUNI!AG10</f>
        <v>0</v>
      </c>
      <c r="AH10" s="82">
        <f>JAN!AH10+FEB!AH10+MARET!AH10+APRIL!AH10+MEI!AH10+JUNI!AH10</f>
        <v>0</v>
      </c>
      <c r="AI10" s="82">
        <f>JAN!AI10+FEB!AI10+MARET!AI10+APRIL!AI10+MEI!AI10+JUNI!AI10</f>
        <v>6781300</v>
      </c>
      <c r="AJ10" s="82">
        <f t="shared" si="4"/>
        <v>6781300</v>
      </c>
      <c r="AK10" s="82">
        <f>JAN!AK10+FEB!AK10+MARET!AK10+APRIL!AK10+MEI!AK10+JUNI!AK10</f>
        <v>0</v>
      </c>
      <c r="AL10" s="82">
        <f>JAN!AL10+FEB!AL10+MARET!AL10+APRIL!AL10+MEI!AL10+JUNI!AL10</f>
        <v>0</v>
      </c>
      <c r="AM10" s="82">
        <f>JAN!AM10+FEB!AM10+MARET!AM10+APRIL!AM10+MEI!AM10+JUNI!AM10</f>
        <v>0</v>
      </c>
      <c r="AN10" s="82">
        <f t="shared" si="5"/>
        <v>6781300</v>
      </c>
      <c r="AO10" s="82">
        <f>JAN!AO10+FEB!AO10+MARET!AO10+APRIL!AO10+MEI!AO10+JUNI!AO10</f>
        <v>27374600</v>
      </c>
      <c r="AP10" s="82">
        <f>JAN!AP10+FEB!AP10+MARET!AP10+APRIL!AP10+MEI!AP10+JUNI!AP10</f>
        <v>40424100</v>
      </c>
      <c r="AQ10" s="82">
        <f>JAN!AQ10+FEB!AQ10+MARET!AQ10+APRIL!AQ10+MEI!AQ10+JUNI!AQ10</f>
        <v>0</v>
      </c>
      <c r="AR10" s="82">
        <f>JAN!AR10+FEB!AR10+MARET!AR10+APRIL!AR10+MEI!AR10+JUNI!AR10</f>
        <v>0</v>
      </c>
      <c r="AS10" s="82">
        <f>JAN!AS10+FEB!AS10+MARET!AS10+APRIL!AS10+MEI!AS10+JUNI!AS10</f>
        <v>0</v>
      </c>
      <c r="AT10" s="82">
        <f t="shared" si="6"/>
        <v>67798700</v>
      </c>
      <c r="AU10" s="82">
        <f>JUNI!AU10</f>
        <v>1151176</v>
      </c>
      <c r="AV10" s="82">
        <f>JUNI!AV10</f>
        <v>0</v>
      </c>
      <c r="AW10" s="82">
        <f>JUNI!AW10</f>
        <v>0</v>
      </c>
      <c r="AX10" s="84">
        <f t="shared" si="7"/>
        <v>1151176</v>
      </c>
      <c r="AY10" s="85">
        <f t="shared" si="8"/>
        <v>0</v>
      </c>
      <c r="AZ10" s="85">
        <f t="shared" si="9"/>
        <v>0</v>
      </c>
      <c r="BA10" s="85">
        <f t="shared" si="10"/>
        <v>0</v>
      </c>
      <c r="BB10" s="85">
        <f t="shared" si="11"/>
        <v>1151176</v>
      </c>
      <c r="BC10" s="85">
        <f t="shared" si="12"/>
        <v>0</v>
      </c>
      <c r="BD10" s="85">
        <f t="shared" si="13"/>
        <v>0</v>
      </c>
      <c r="BE10" s="85">
        <f t="shared" si="14"/>
        <v>0</v>
      </c>
    </row>
    <row r="11" spans="1:57">
      <c r="A11" s="79">
        <v>3</v>
      </c>
      <c r="B11" s="80" t="s">
        <v>59</v>
      </c>
      <c r="C11" s="80"/>
      <c r="D11" s="81">
        <f>JAN!D11</f>
        <v>544302</v>
      </c>
      <c r="E11" s="81">
        <f>JAN!E11</f>
        <v>0</v>
      </c>
      <c r="F11" s="81">
        <f>JAN!F11</f>
        <v>0</v>
      </c>
      <c r="G11" s="81">
        <f t="shared" si="0"/>
        <v>544302</v>
      </c>
      <c r="H11" s="82">
        <f>FEB!H11</f>
        <v>173455000</v>
      </c>
      <c r="I11" s="82"/>
      <c r="J11" s="82"/>
      <c r="K11" s="82">
        <f>JUNI!K11</f>
        <v>0</v>
      </c>
      <c r="L11" s="82"/>
      <c r="M11" s="82"/>
      <c r="N11" s="82">
        <v>173999302</v>
      </c>
      <c r="O11" s="82">
        <v>84002</v>
      </c>
      <c r="P11" s="82">
        <v>84002</v>
      </c>
      <c r="Q11" s="83"/>
      <c r="R11" s="82"/>
      <c r="S11" s="82"/>
      <c r="T11" s="82"/>
      <c r="U11" s="82">
        <v>173455000</v>
      </c>
      <c r="V11" s="84"/>
      <c r="W11" s="82">
        <v>97834000</v>
      </c>
      <c r="X11" s="82">
        <f>JAN!X11+FEB!X11+MARET!X11+APRIL!X11+MEI!X11+JUNI!X11</f>
        <v>0</v>
      </c>
      <c r="Y11" s="82">
        <f>JAN!Y11+FEB!Y11+MARET!Y11+APRIL!Y11+MEI!Y11+JUNI!Y11</f>
        <v>0</v>
      </c>
      <c r="Z11" s="82">
        <f>JAN!Z11+FEB!Z11+MARET!Z11+APRIL!Z11+MEI!Z11+JUNI!Z11</f>
        <v>75621000</v>
      </c>
      <c r="AA11" s="82">
        <f>JAN!AA11+FEB!AA11+MARET!AA11+APRIL!AA11+MEI!AA11+JUNI!AA11</f>
        <v>0</v>
      </c>
      <c r="AB11" s="82">
        <f>JAN!AB11+FEB!AB11+MARET!AB11+APRIL!AB11+MEI!AB11+JUNI!AB11</f>
        <v>0</v>
      </c>
      <c r="AC11" s="82">
        <f t="shared" si="3"/>
        <v>173455000</v>
      </c>
      <c r="AD11" s="82">
        <f>JAN!AD11+FEB!AD11+MARET!AD11+APRIL!AD11+MEI!AD11+JUNI!AD11</f>
        <v>7131274</v>
      </c>
      <c r="AE11" s="82">
        <f>JAN!AE11+FEB!AE11+MARET!AE11+APRIL!AE11+MEI!AE11+JUNI!AE11</f>
        <v>7131274</v>
      </c>
      <c r="AF11" s="82">
        <f>JAN!AF11+FEB!AF11+MARET!AF11+APRIL!AF11+MEI!AF11+JUNI!AF11</f>
        <v>0</v>
      </c>
      <c r="AG11" s="82">
        <f>JAN!AG11+FEB!AG11+MARET!AG11+APRIL!AG11+MEI!AG11+JUNI!AG11</f>
        <v>28211000</v>
      </c>
      <c r="AH11" s="82">
        <f>JAN!AH11+FEB!AH11+MARET!AH11+APRIL!AH11+MEI!AH11+JUNI!AH11</f>
        <v>0</v>
      </c>
      <c r="AI11" s="82">
        <f>JAN!AI11+FEB!AI11+MARET!AI11+APRIL!AI11+MEI!AI11+JUNI!AI11</f>
        <v>3660000</v>
      </c>
      <c r="AJ11" s="82">
        <f t="shared" si="4"/>
        <v>31871000</v>
      </c>
      <c r="AK11" s="82">
        <f>JAN!AK11+FEB!AK11+MARET!AK11+APRIL!AK11+MEI!AK11+JUNI!AK11</f>
        <v>43750000</v>
      </c>
      <c r="AL11" s="82">
        <f>JAN!AL11+FEB!AL11+MARET!AL11+APRIL!AL11+MEI!AL11+JUNI!AL11</f>
        <v>0</v>
      </c>
      <c r="AM11" s="82">
        <f>JAN!AM11+FEB!AM11+MARET!AM11+APRIL!AM11+MEI!AM11+JUNI!AM11</f>
        <v>0</v>
      </c>
      <c r="AN11" s="82">
        <f t="shared" si="5"/>
        <v>75621000</v>
      </c>
      <c r="AO11" s="82">
        <f>JAN!AO11+FEB!AO11+MARET!AO11+APRIL!AO11+MEI!AO11+JUNI!AO11</f>
        <v>6212700</v>
      </c>
      <c r="AP11" s="82">
        <v>91621300</v>
      </c>
      <c r="AQ11" s="82">
        <f>JAN!AQ11+FEB!AQ11+MARET!AQ11+APRIL!AQ11+MEI!AQ11+JUNI!AQ11</f>
        <v>0</v>
      </c>
      <c r="AR11" s="82">
        <f>JAN!AR11+FEB!AR11+MARET!AR11+APRIL!AR11+MEI!AR11+JUNI!AR11</f>
        <v>0</v>
      </c>
      <c r="AS11" s="82">
        <f>JAN!AS11+FEB!AS11+MARET!AS11+APRIL!AS11+MEI!AS11+JUNI!AS11</f>
        <v>0</v>
      </c>
      <c r="AT11" s="82">
        <f t="shared" si="6"/>
        <v>97834000</v>
      </c>
      <c r="AU11" s="82">
        <f>JUNI!AU11</f>
        <v>544302</v>
      </c>
      <c r="AV11" s="82">
        <f>JUNI!AV11</f>
        <v>0</v>
      </c>
      <c r="AW11" s="82">
        <f>JUNI!AW11</f>
        <v>0</v>
      </c>
      <c r="AX11" s="84">
        <f t="shared" si="7"/>
        <v>544302</v>
      </c>
      <c r="AY11" s="85">
        <f t="shared" si="8"/>
        <v>0</v>
      </c>
      <c r="AZ11" s="85">
        <f t="shared" si="9"/>
        <v>0</v>
      </c>
      <c r="BA11" s="85">
        <f t="shared" si="10"/>
        <v>0</v>
      </c>
      <c r="BB11" s="85">
        <f t="shared" si="11"/>
        <v>544302</v>
      </c>
      <c r="BC11" s="85">
        <f t="shared" si="12"/>
        <v>0</v>
      </c>
      <c r="BD11" s="85">
        <v>0</v>
      </c>
      <c r="BE11" s="85">
        <v>0</v>
      </c>
    </row>
    <row r="12" spans="1:57">
      <c r="A12" s="79">
        <v>4</v>
      </c>
      <c r="B12" s="80" t="s">
        <v>60</v>
      </c>
      <c r="C12" s="80"/>
      <c r="D12" s="81">
        <f>JAN!D12</f>
        <v>51081</v>
      </c>
      <c r="E12" s="81">
        <f>JAN!E12</f>
        <v>0</v>
      </c>
      <c r="F12" s="81">
        <f>JAN!F12</f>
        <v>0</v>
      </c>
      <c r="G12" s="81">
        <f t="shared" si="0"/>
        <v>51081</v>
      </c>
      <c r="H12" s="82">
        <f>JAN!H12</f>
        <v>28815000</v>
      </c>
      <c r="I12" s="82"/>
      <c r="J12" s="82"/>
      <c r="K12" s="82">
        <f>JUNI!K12</f>
        <v>0</v>
      </c>
      <c r="L12" s="82"/>
      <c r="M12" s="82"/>
      <c r="N12" s="82">
        <f t="shared" ref="N12:N25" si="15">SUM(G12:M12)</f>
        <v>28866081</v>
      </c>
      <c r="O12" s="82">
        <f>JAN!O12+FEB!O12+MARET!O12+APRIL!O12+MEI!O12+JUNI!O12</f>
        <v>7113</v>
      </c>
      <c r="P12" s="82">
        <f>JAN!P12+FEB!P12+MARET!P12+APRIL!P12+MEI!P12+JUNI!P12</f>
        <v>7113</v>
      </c>
      <c r="Q12" s="83"/>
      <c r="R12" s="82"/>
      <c r="S12" s="82"/>
      <c r="T12" s="82"/>
      <c r="U12" s="82">
        <f t="shared" ref="U12:U25" si="16">AC12</f>
        <v>27911900</v>
      </c>
      <c r="V12" s="84"/>
      <c r="W12" s="82">
        <f>JAN!W12+FEB!W12+MARET!W12+APRIL!W12+MEI!W12+JUNI!W12</f>
        <v>27911900</v>
      </c>
      <c r="X12" s="82">
        <f>JAN!X12+FEB!X12+MARET!X12+APRIL!X12+MEI!X12+JUNI!X12</f>
        <v>0</v>
      </c>
      <c r="Y12" s="82">
        <f>JAN!Y12+FEB!Y12+MARET!Y12+APRIL!Y12+MEI!Y12+JUNI!Y12</f>
        <v>0</v>
      </c>
      <c r="Z12" s="82">
        <f>JAN!Z12+FEB!Z12+MARET!Z12+APRIL!Z12+MEI!Z12+JUNI!Z12</f>
        <v>0</v>
      </c>
      <c r="AA12" s="82">
        <f>JAN!AA12+FEB!AA12+MARET!AA12+APRIL!AA12+MEI!AA12+JUNI!AA12</f>
        <v>0</v>
      </c>
      <c r="AB12" s="82">
        <f>JAN!AB12+FEB!AB12+MARET!AB12+APRIL!AB12+MEI!AB12+JUNI!AB12</f>
        <v>0</v>
      </c>
      <c r="AC12" s="82">
        <f t="shared" si="3"/>
        <v>27911900</v>
      </c>
      <c r="AD12" s="82">
        <f>JAN!AD12+FEB!AD12+MARET!AD12+APRIL!AD12+MEI!AD12+JUNI!AD12</f>
        <v>0</v>
      </c>
      <c r="AE12" s="82">
        <f>JAN!AE12+FEB!AE12+MARET!AE12+APRIL!AE12+MEI!AE12+JUNI!AE12</f>
        <v>0</v>
      </c>
      <c r="AF12" s="82">
        <f>JAN!AF12+FEB!AF12+MARET!AF12+APRIL!AF12+MEI!AF12+JUNI!AF12</f>
        <v>0</v>
      </c>
      <c r="AG12" s="82">
        <f>JAN!AG12+FEB!AG12+MARET!AG12+APRIL!AG12+MEI!AG12+JUNI!AG12</f>
        <v>0</v>
      </c>
      <c r="AH12" s="82">
        <f>JAN!AH12+FEB!AH12+MARET!AH12+APRIL!AH12+MEI!AH12+JUNI!AH12</f>
        <v>0</v>
      </c>
      <c r="AI12" s="82">
        <f>JAN!AI12+FEB!AI12+MARET!AI12+APRIL!AI12+MEI!AI12+JUNI!AI12</f>
        <v>0</v>
      </c>
      <c r="AJ12" s="82">
        <f t="shared" si="4"/>
        <v>0</v>
      </c>
      <c r="AK12" s="82">
        <f>JAN!AK12+FEB!AK12+MARET!AK12+APRIL!AK12+MEI!AK12+JUNI!AK12</f>
        <v>0</v>
      </c>
      <c r="AL12" s="82">
        <f>JAN!AL12+FEB!AL12+MARET!AL12+APRIL!AL12+MEI!AL12+JUNI!AL12</f>
        <v>0</v>
      </c>
      <c r="AM12" s="82">
        <f>JAN!AM12+FEB!AM12+MARET!AM12+APRIL!AM12+MEI!AM12+JUNI!AM12</f>
        <v>0</v>
      </c>
      <c r="AN12" s="82">
        <f t="shared" si="5"/>
        <v>0</v>
      </c>
      <c r="AO12" s="82">
        <f>JAN!AO12+FEB!AO12+MARET!AO12+APRIL!AO12+MEI!AO12+JUNI!AO12</f>
        <v>11711900</v>
      </c>
      <c r="AP12" s="82">
        <f>JAN!AP12+FEB!AP12+MARET!AP12+APRIL!AP12+MEI!AP12+JUNI!AP12</f>
        <v>16200000</v>
      </c>
      <c r="AQ12" s="82">
        <f>JAN!AQ12+FEB!AQ12+MARET!AQ12+APRIL!AQ12+MEI!AQ12+JUNI!AQ12</f>
        <v>0</v>
      </c>
      <c r="AR12" s="82">
        <f>JAN!AR12+FEB!AR12+MARET!AR12+APRIL!AR12+MEI!AR12+JUNI!AR12</f>
        <v>0</v>
      </c>
      <c r="AS12" s="82">
        <f>JAN!AS12+FEB!AS12+MARET!AS12+APRIL!AS12+MEI!AS12+JUNI!AS12</f>
        <v>0</v>
      </c>
      <c r="AT12" s="82">
        <f t="shared" si="6"/>
        <v>27911900</v>
      </c>
      <c r="AU12" s="82">
        <f>JUNI!AU12</f>
        <v>51081</v>
      </c>
      <c r="AV12" s="82">
        <f>JUNI!AV12</f>
        <v>903100</v>
      </c>
      <c r="AW12" s="82">
        <f>JUNI!AW12</f>
        <v>0</v>
      </c>
      <c r="AX12" s="84">
        <f t="shared" si="7"/>
        <v>954181</v>
      </c>
      <c r="AY12" s="85">
        <f t="shared" si="8"/>
        <v>0</v>
      </c>
      <c r="AZ12" s="85">
        <f t="shared" si="9"/>
        <v>0</v>
      </c>
      <c r="BA12" s="85">
        <f t="shared" si="10"/>
        <v>0</v>
      </c>
      <c r="BB12" s="85">
        <f t="shared" si="11"/>
        <v>954181</v>
      </c>
      <c r="BC12" s="85">
        <f t="shared" si="12"/>
        <v>0</v>
      </c>
      <c r="BD12" s="85">
        <f t="shared" ref="BD12:BD13" si="17">AD12-AE12</f>
        <v>0</v>
      </c>
      <c r="BE12" s="85">
        <f t="shared" ref="BE12:BE19" si="18">AW12-BD12</f>
        <v>0</v>
      </c>
    </row>
    <row r="13" spans="1:57" s="96" customFormat="1">
      <c r="A13" s="89">
        <v>5</v>
      </c>
      <c r="B13" s="90" t="s">
        <v>61</v>
      </c>
      <c r="C13" s="90"/>
      <c r="D13" s="91">
        <f>JAN!D13</f>
        <v>1095865</v>
      </c>
      <c r="E13" s="91">
        <f>JAN!E13</f>
        <v>0</v>
      </c>
      <c r="F13" s="91">
        <f>JAN!F13</f>
        <v>0</v>
      </c>
      <c r="G13" s="91">
        <f t="shared" si="0"/>
        <v>1095865</v>
      </c>
      <c r="H13" s="92">
        <f>JAN!H13</f>
        <v>131645000</v>
      </c>
      <c r="I13" s="92"/>
      <c r="J13" s="92"/>
      <c r="K13" s="92">
        <f>JUNI!K13</f>
        <v>35000000</v>
      </c>
      <c r="L13" s="92"/>
      <c r="M13" s="92"/>
      <c r="N13" s="92">
        <f t="shared" si="15"/>
        <v>167740865</v>
      </c>
      <c r="O13" s="92">
        <f>JAN!O13+FEB!O13+MARET!O13+APRIL!O13+MEI!O13+JUNI!O13</f>
        <v>142764</v>
      </c>
      <c r="P13" s="92">
        <f>JAN!P13+FEB!P13+MARET!P13+APRIL!P13+MEI!P13+JUNI!P13</f>
        <v>142764</v>
      </c>
      <c r="Q13" s="93"/>
      <c r="R13" s="92"/>
      <c r="S13" s="92"/>
      <c r="T13" s="92"/>
      <c r="U13" s="92">
        <f t="shared" si="16"/>
        <v>122525000</v>
      </c>
      <c r="V13" s="94"/>
      <c r="W13" s="92">
        <f>JAN!W13+FEB!W13+MARET!W13+APRIL!W13+MEI!W13+JUNI!W13</f>
        <v>95214000</v>
      </c>
      <c r="X13" s="92">
        <f>JAN!X13+FEB!X13+MARET!X13+APRIL!X13+MEI!X13+JUNI!X13</f>
        <v>0</v>
      </c>
      <c r="Y13" s="92">
        <f>JAN!Y13+FEB!Y13+MARET!Y13+APRIL!Y13+MEI!Y13+JUNI!Y13</f>
        <v>0</v>
      </c>
      <c r="Z13" s="92">
        <f>JAN!Z13+FEB!Z13+MARET!Z13+APRIL!Z13+MEI!Z13+JUNI!Z13</f>
        <v>27311000</v>
      </c>
      <c r="AA13" s="92">
        <f>JAN!AA13+FEB!AA13+MARET!AA13+APRIL!AA13+MEI!AA13+JUNI!AA13</f>
        <v>0</v>
      </c>
      <c r="AB13" s="92">
        <f>JAN!AB13+FEB!AB13+MARET!AB13+APRIL!AB13+MEI!AB13+JUNI!AB13</f>
        <v>0</v>
      </c>
      <c r="AC13" s="92">
        <f t="shared" si="3"/>
        <v>122525000</v>
      </c>
      <c r="AD13" s="92">
        <v>3471619</v>
      </c>
      <c r="AE13" s="92">
        <v>2010965</v>
      </c>
      <c r="AF13" s="92">
        <f>JAN!AF13+FEB!AF13+MARET!AF13+APRIL!AF13+MEI!AF13+JUNI!AF13</f>
        <v>0</v>
      </c>
      <c r="AG13" s="92">
        <f>JAN!AG13+FEB!AG13+MARET!AG13+APRIL!AG13+MEI!AG13+JUNI!AG13</f>
        <v>6000000</v>
      </c>
      <c r="AH13" s="92">
        <f>JAN!AH13+FEB!AH13+MARET!AH13+APRIL!AH13+MEI!AH13+JUNI!AH13</f>
        <v>0</v>
      </c>
      <c r="AI13" s="92">
        <f>JAN!AI13+FEB!AI13+MARET!AI13+APRIL!AI13+MEI!AI13+JUNI!AI13</f>
        <v>17561000</v>
      </c>
      <c r="AJ13" s="92">
        <f t="shared" si="4"/>
        <v>23561000</v>
      </c>
      <c r="AK13" s="92">
        <f>JAN!AK13+FEB!AK13+MARET!AK13+APRIL!AK13+MEI!AK13+JUNI!AK13</f>
        <v>3750000</v>
      </c>
      <c r="AL13" s="92">
        <f>JAN!AL13+FEB!AL13+MARET!AL13+APRIL!AL13+MEI!AL13+JUNI!AL13</f>
        <v>0</v>
      </c>
      <c r="AM13" s="92">
        <f>JAN!AM13+FEB!AM13+MARET!AM13+APRIL!AM13+MEI!AM13+JUNI!AM13</f>
        <v>0</v>
      </c>
      <c r="AN13" s="92">
        <f t="shared" si="5"/>
        <v>27311000</v>
      </c>
      <c r="AO13" s="92">
        <f>JAN!AO13+FEB!AO13+MARET!AO13+APRIL!AO13+MEI!AO13+JUNI!AO13</f>
        <v>38633000</v>
      </c>
      <c r="AP13" s="92">
        <f>JAN!AP13+FEB!AP13+MARET!AP13+APRIL!AP13+MEI!AP13+JUNI!AP13</f>
        <v>45171000</v>
      </c>
      <c r="AQ13" s="92">
        <f>JAN!AQ13+FEB!AQ13+MARET!AQ13+APRIL!AQ13+MEI!AQ13+JUNI!AQ13</f>
        <v>0</v>
      </c>
      <c r="AR13" s="92">
        <f>JAN!AR13+FEB!AR13+MARET!AR13+APRIL!AR13+MEI!AR13+JUNI!AR13</f>
        <v>11410000</v>
      </c>
      <c r="AS13" s="92">
        <f>JAN!AS13+FEB!AS13+MARET!AS13+APRIL!AS13+MEI!AS13+JUNI!AS13</f>
        <v>0</v>
      </c>
      <c r="AT13" s="92">
        <f t="shared" si="6"/>
        <v>95214000</v>
      </c>
      <c r="AU13" s="92">
        <f>JUNI!AU13</f>
        <v>36095865</v>
      </c>
      <c r="AV13" s="92">
        <f>JUNI!AV13</f>
        <v>9120000</v>
      </c>
      <c r="AW13" s="92">
        <f>JUNI!AW13</f>
        <v>1460654</v>
      </c>
      <c r="AX13" s="94">
        <f t="shared" si="7"/>
        <v>46676519</v>
      </c>
      <c r="AY13" s="95">
        <f t="shared" si="8"/>
        <v>0</v>
      </c>
      <c r="AZ13" s="95">
        <f t="shared" si="9"/>
        <v>0</v>
      </c>
      <c r="BA13" s="95">
        <f t="shared" si="10"/>
        <v>0</v>
      </c>
      <c r="BB13" s="95">
        <f t="shared" si="11"/>
        <v>46676519</v>
      </c>
      <c r="BC13" s="95">
        <f t="shared" si="12"/>
        <v>0</v>
      </c>
      <c r="BD13" s="95">
        <f t="shared" si="17"/>
        <v>1460654</v>
      </c>
      <c r="BE13" s="95">
        <f t="shared" si="18"/>
        <v>0</v>
      </c>
    </row>
    <row r="14" spans="1:57">
      <c r="A14" s="79">
        <v>6</v>
      </c>
      <c r="B14" s="80" t="s">
        <v>62</v>
      </c>
      <c r="C14" s="80"/>
      <c r="D14" s="81">
        <f>JAN!D14</f>
        <v>501570</v>
      </c>
      <c r="E14" s="81">
        <f>JAN!E14</f>
        <v>0</v>
      </c>
      <c r="F14" s="81">
        <f>JAN!F14</f>
        <v>0</v>
      </c>
      <c r="G14" s="81">
        <f t="shared" si="0"/>
        <v>501570</v>
      </c>
      <c r="H14" s="82">
        <f>JAN!H14</f>
        <v>65540000</v>
      </c>
      <c r="I14" s="82"/>
      <c r="J14" s="82"/>
      <c r="K14" s="82">
        <f>JUNI!K14</f>
        <v>0</v>
      </c>
      <c r="L14" s="82"/>
      <c r="M14" s="82"/>
      <c r="N14" s="82">
        <f t="shared" si="15"/>
        <v>66041570</v>
      </c>
      <c r="O14" s="82">
        <f>JAN!O14+FEB!O14+MARET!O14+APRIL!O14+MEI!O14+JUNI!O14</f>
        <v>88783</v>
      </c>
      <c r="P14" s="82">
        <f>JAN!P14+FEB!P14+MARET!P14+APRIL!P14+MEI!P14+JUNI!P14</f>
        <v>88783</v>
      </c>
      <c r="Q14" s="83"/>
      <c r="R14" s="82"/>
      <c r="S14" s="82"/>
      <c r="T14" s="82"/>
      <c r="U14" s="82">
        <f t="shared" si="16"/>
        <v>48592400</v>
      </c>
      <c r="V14" s="84"/>
      <c r="W14" s="82">
        <f>JAN!W14+FEB!W14+MARET!W14+APRIL!W14+MEI!W14+JUNI!W14</f>
        <v>47602400</v>
      </c>
      <c r="X14" s="82">
        <f>JAN!X14+FEB!X14+MARET!X14+APRIL!X14+MEI!X14+JUNI!X14</f>
        <v>0</v>
      </c>
      <c r="Y14" s="82">
        <f>JAN!Y14+FEB!Y14+MARET!Y14+APRIL!Y14+MEI!Y14+JUNI!Y14</f>
        <v>0</v>
      </c>
      <c r="Z14" s="82">
        <f>JAN!Z14+FEB!Z14+MARET!Z14+APRIL!Z14+MEI!Z14+JUNI!Z14</f>
        <v>990000</v>
      </c>
      <c r="AA14" s="82">
        <f>JAN!AA14+FEB!AA14+MARET!AA14+APRIL!AA14+MEI!AA14+JUNI!AA14</f>
        <v>0</v>
      </c>
      <c r="AB14" s="82">
        <f>JAN!AB14+FEB!AB14+MARET!AB14+APRIL!AB14+MEI!AB14+JUNI!AB14</f>
        <v>0</v>
      </c>
      <c r="AC14" s="82">
        <f t="shared" si="3"/>
        <v>48592400</v>
      </c>
      <c r="AD14" s="82">
        <f>JAN!AD14+FEB!AD14+MARET!AD14+APRIL!AD14+MEI!AD14+JUNI!AD14</f>
        <v>1278518</v>
      </c>
      <c r="AE14" s="82">
        <f>JAN!AE14+FEB!AE14+MARET!AE14+APRIL!AE14+MEI!AE14+JUNI!AE14</f>
        <v>1278518</v>
      </c>
      <c r="AF14" s="82">
        <f>JAN!AF14+FEB!AF14+MARET!AF14+APRIL!AF14+MEI!AF14+JUNI!AF14</f>
        <v>0</v>
      </c>
      <c r="AG14" s="82">
        <f>JAN!AG14+FEB!AG14+MARET!AG14+APRIL!AG14+MEI!AG14+JUNI!AG14</f>
        <v>0</v>
      </c>
      <c r="AH14" s="82">
        <f>JAN!AH14+FEB!AH14+MARET!AH14+APRIL!AH14+MEI!AH14+JUNI!AH14</f>
        <v>0</v>
      </c>
      <c r="AI14" s="82">
        <f>JAN!AI14+FEB!AI14+MARET!AI14+APRIL!AI14+MEI!AI14+JUNI!AI14</f>
        <v>990000</v>
      </c>
      <c r="AJ14" s="82">
        <f t="shared" si="4"/>
        <v>990000</v>
      </c>
      <c r="AK14" s="82">
        <f>JAN!AK14+FEB!AK14+MARET!AK14+APRIL!AK14+MEI!AK14+JUNI!AK14</f>
        <v>0</v>
      </c>
      <c r="AL14" s="82">
        <f>JAN!AL14+FEB!AL14+MARET!AL14+APRIL!AL14+MEI!AL14+JUNI!AL14</f>
        <v>0</v>
      </c>
      <c r="AM14" s="82">
        <f>JAN!AM14+FEB!AM14+MARET!AM14+APRIL!AM14+MEI!AM14+JUNI!AM14</f>
        <v>0</v>
      </c>
      <c r="AN14" s="82">
        <f t="shared" si="5"/>
        <v>990000</v>
      </c>
      <c r="AO14" s="82">
        <f>JAN!AO14+FEB!AO14+MARET!AO14+APRIL!AO14+MEI!AO14+JUNI!AO14</f>
        <v>13277400</v>
      </c>
      <c r="AP14" s="82">
        <f>JAN!AP14+FEB!AP14+MARET!AP14+APRIL!AP14+MEI!AP14+JUNI!AP14</f>
        <v>33625000</v>
      </c>
      <c r="AQ14" s="82">
        <f>JAN!AQ14+FEB!AQ14+MARET!AQ14+APRIL!AQ14+MEI!AQ14+JUNI!AQ14</f>
        <v>700000</v>
      </c>
      <c r="AR14" s="82">
        <f>JAN!AR14+FEB!AR14+MARET!AR14+APRIL!AR14+MEI!AR14+JUNI!AR14</f>
        <v>0</v>
      </c>
      <c r="AS14" s="82">
        <f>JAN!AS14+FEB!AS14+MARET!AS14+APRIL!AS14+MEI!AS14+JUNI!AS14</f>
        <v>0</v>
      </c>
      <c r="AT14" s="82">
        <f t="shared" si="6"/>
        <v>47602400</v>
      </c>
      <c r="AU14" s="82">
        <f>JUNI!AU14</f>
        <v>17324170</v>
      </c>
      <c r="AV14" s="82">
        <f>JUNI!AV14</f>
        <v>125000</v>
      </c>
      <c r="AW14" s="82">
        <f>JUNI!AW14</f>
        <v>0</v>
      </c>
      <c r="AX14" s="84">
        <f t="shared" si="7"/>
        <v>17449170</v>
      </c>
      <c r="AY14" s="85">
        <f t="shared" si="8"/>
        <v>0</v>
      </c>
      <c r="AZ14" s="85">
        <f t="shared" si="9"/>
        <v>0</v>
      </c>
      <c r="BA14" s="85">
        <f t="shared" si="10"/>
        <v>0</v>
      </c>
      <c r="BB14" s="85">
        <f t="shared" si="11"/>
        <v>17449170</v>
      </c>
      <c r="BC14" s="85">
        <f t="shared" si="12"/>
        <v>0</v>
      </c>
      <c r="BD14" s="85">
        <f>F14+AD14-AE14</f>
        <v>0</v>
      </c>
      <c r="BE14" s="85">
        <f t="shared" si="18"/>
        <v>0</v>
      </c>
    </row>
    <row r="15" spans="1:57">
      <c r="A15" s="79">
        <v>7</v>
      </c>
      <c r="B15" s="80" t="s">
        <v>63</v>
      </c>
      <c r="C15" s="80"/>
      <c r="D15" s="81">
        <f>JAN!D15</f>
        <v>28826</v>
      </c>
      <c r="E15" s="81">
        <f>JAN!E15</f>
        <v>0</v>
      </c>
      <c r="F15" s="81">
        <f>JAN!F15</f>
        <v>0</v>
      </c>
      <c r="G15" s="81">
        <f t="shared" si="0"/>
        <v>28826</v>
      </c>
      <c r="H15" s="82">
        <f>JAN!H15</f>
        <v>21470000</v>
      </c>
      <c r="I15" s="82"/>
      <c r="J15" s="82"/>
      <c r="K15" s="82">
        <f>JUNI!K15</f>
        <v>0</v>
      </c>
      <c r="L15" s="82"/>
      <c r="M15" s="82"/>
      <c r="N15" s="82">
        <f t="shared" si="15"/>
        <v>21498826</v>
      </c>
      <c r="O15" s="82">
        <f>JAN!O15+FEB!O15+MARET!O15+APRIL!O15+MEI!O15+JUNI!O15</f>
        <v>651</v>
      </c>
      <c r="P15" s="82">
        <f>JAN!P15+FEB!P15+MARET!P15+APRIL!P15+MEI!P15+JUNI!P15</f>
        <v>651</v>
      </c>
      <c r="Q15" s="83"/>
      <c r="R15" s="82"/>
      <c r="S15" s="82"/>
      <c r="T15" s="82"/>
      <c r="U15" s="82">
        <f t="shared" si="16"/>
        <v>21470000</v>
      </c>
      <c r="V15" s="84"/>
      <c r="W15" s="82">
        <f>JAN!W15+FEB!W15+MARET!W15+APRIL!W15+MEI!W15+JUNI!W15</f>
        <v>21470000</v>
      </c>
      <c r="X15" s="82">
        <f>JAN!X15+FEB!X15+MARET!X15+APRIL!X15+MEI!X15+JUNI!X15</f>
        <v>0</v>
      </c>
      <c r="Y15" s="82">
        <f>JAN!Y15+FEB!Y15+MARET!Y15+APRIL!Y15+MEI!Y15+JUNI!Y15</f>
        <v>0</v>
      </c>
      <c r="Z15" s="82">
        <f>JAN!Z15+FEB!Z15+MARET!Z15+APRIL!Z15+MEI!Z15+JUNI!Z15</f>
        <v>0</v>
      </c>
      <c r="AA15" s="82">
        <f>JAN!AA15+FEB!AA15+MARET!AA15+APRIL!AA15+MEI!AA15+JUNI!AA15</f>
        <v>0</v>
      </c>
      <c r="AB15" s="82">
        <f>JAN!AB15+FEB!AB15+MARET!AB15+APRIL!AB15+MEI!AB15+JUNI!AB15</f>
        <v>0</v>
      </c>
      <c r="AC15" s="82">
        <f t="shared" si="3"/>
        <v>21470000</v>
      </c>
      <c r="AD15" s="82">
        <f>JAN!AD15+FEB!AD15+MARET!AD15+APRIL!AD15+MEI!AD15+JUNI!AD15</f>
        <v>0</v>
      </c>
      <c r="AE15" s="82">
        <f>JAN!AE15+FEB!AE15+MARET!AE15+APRIL!AE15+MEI!AE15+JUNI!AE15</f>
        <v>0</v>
      </c>
      <c r="AF15" s="82">
        <f>JAN!AF15+FEB!AF15+MARET!AF15+APRIL!AF15+MEI!AF15+JUNI!AF15</f>
        <v>0</v>
      </c>
      <c r="AG15" s="82">
        <f>JAN!AG15+FEB!AG15+MARET!AG15+APRIL!AG15+MEI!AG15+JUNI!AG15</f>
        <v>0</v>
      </c>
      <c r="AH15" s="82">
        <f>JAN!AH15+FEB!AH15+MARET!AH15+APRIL!AH15+MEI!AH15+JUNI!AH15</f>
        <v>0</v>
      </c>
      <c r="AI15" s="82">
        <f>JAN!AI15+FEB!AI15+MARET!AI15+APRIL!AI15+MEI!AI15+JUNI!AI15</f>
        <v>0</v>
      </c>
      <c r="AJ15" s="82">
        <f t="shared" si="4"/>
        <v>0</v>
      </c>
      <c r="AK15" s="82">
        <f>JAN!AK15+FEB!AK15+MARET!AK15+APRIL!AK15+MEI!AK15+JUNI!AK15</f>
        <v>0</v>
      </c>
      <c r="AL15" s="82">
        <f>JAN!AL15+FEB!AL15+MARET!AL15+APRIL!AL15+MEI!AL15+JUNI!AL15</f>
        <v>0</v>
      </c>
      <c r="AM15" s="82">
        <f>JAN!AM15+FEB!AM15+MARET!AM15+APRIL!AM15+MEI!AM15+JUNI!AM15</f>
        <v>0</v>
      </c>
      <c r="AN15" s="82">
        <f t="shared" si="5"/>
        <v>0</v>
      </c>
      <c r="AO15" s="82">
        <f>JAN!AO15+FEB!AO15+MARET!AO15+APRIL!AO15+MEI!AO15+JUNI!AO15</f>
        <v>7810000</v>
      </c>
      <c r="AP15" s="82">
        <f>JAN!AP15+FEB!AP15+MARET!AP15+APRIL!AP15+MEI!AP15+JUNI!AP15</f>
        <v>13660000</v>
      </c>
      <c r="AQ15" s="82">
        <f>JAN!AQ15+FEB!AQ15+MARET!AQ15+APRIL!AQ15+MEI!AQ15+JUNI!AQ15</f>
        <v>0</v>
      </c>
      <c r="AR15" s="82">
        <f>JAN!AR15+FEB!AR15+MARET!AR15+APRIL!AR15+MEI!AR15+JUNI!AR15</f>
        <v>0</v>
      </c>
      <c r="AS15" s="82">
        <f>JAN!AS15+FEB!AS15+MARET!AS15+APRIL!AS15+MEI!AS15+JUNI!AS15</f>
        <v>0</v>
      </c>
      <c r="AT15" s="82">
        <f t="shared" si="6"/>
        <v>21470000</v>
      </c>
      <c r="AU15" s="82">
        <f>JUNI!AU15</f>
        <v>28826</v>
      </c>
      <c r="AV15" s="82">
        <f>JUNI!AV15</f>
        <v>0</v>
      </c>
      <c r="AW15" s="82">
        <f>JUNI!AW15</f>
        <v>0</v>
      </c>
      <c r="AX15" s="84">
        <f t="shared" si="7"/>
        <v>28826</v>
      </c>
      <c r="AY15" s="85">
        <f t="shared" si="8"/>
        <v>0</v>
      </c>
      <c r="AZ15" s="85">
        <f t="shared" si="9"/>
        <v>0</v>
      </c>
      <c r="BA15" s="85">
        <f t="shared" si="10"/>
        <v>0</v>
      </c>
      <c r="BB15" s="85">
        <f t="shared" si="11"/>
        <v>28826</v>
      </c>
      <c r="BC15" s="85">
        <f t="shared" si="12"/>
        <v>0</v>
      </c>
      <c r="BD15" s="85">
        <f t="shared" ref="BD15:BD19" si="19">AD15-AE15</f>
        <v>0</v>
      </c>
      <c r="BE15" s="85">
        <f t="shared" si="18"/>
        <v>0</v>
      </c>
    </row>
    <row r="16" spans="1:57">
      <c r="A16" s="79">
        <v>8</v>
      </c>
      <c r="B16" s="80" t="s">
        <v>64</v>
      </c>
      <c r="C16" s="80"/>
      <c r="D16" s="81">
        <f>JAN!D16</f>
        <v>0</v>
      </c>
      <c r="E16" s="81">
        <f>JAN!E16</f>
        <v>0</v>
      </c>
      <c r="F16" s="81">
        <f>JAN!F16</f>
        <v>0</v>
      </c>
      <c r="G16" s="81">
        <f t="shared" si="0"/>
        <v>0</v>
      </c>
      <c r="H16" s="82">
        <f>JAN!H16</f>
        <v>33335000</v>
      </c>
      <c r="I16" s="82"/>
      <c r="J16" s="82"/>
      <c r="K16" s="82">
        <f>JUNI!K16</f>
        <v>0</v>
      </c>
      <c r="L16" s="82"/>
      <c r="M16" s="82"/>
      <c r="N16" s="82">
        <f t="shared" si="15"/>
        <v>33335000</v>
      </c>
      <c r="O16" s="82">
        <f>JAN!O16+FEB!O16+MARET!O16+APRIL!O16+MEI!O16+JUNI!O16</f>
        <v>9452</v>
      </c>
      <c r="P16" s="82">
        <f>JAN!P16+FEB!P16+MARET!P16+APRIL!P16+MEI!P16+JUNI!P16</f>
        <v>9452</v>
      </c>
      <c r="Q16" s="82">
        <f>JAN!Q16+FEB!Q16+MARET!Q16+APRIL!Q16+MEI!Q16+JUNI!Q16</f>
        <v>0</v>
      </c>
      <c r="R16" s="82">
        <f>JAN!R16+FEB!R16+MARET!R16+APRIL!R16+MEI!R16+JUNI!R16</f>
        <v>0</v>
      </c>
      <c r="S16" s="82"/>
      <c r="T16" s="82"/>
      <c r="U16" s="82">
        <f t="shared" si="16"/>
        <v>33335000</v>
      </c>
      <c r="V16" s="84"/>
      <c r="W16" s="82">
        <f>JAN!W16+FEB!W16+MARET!W16+APRIL!W16+MEI!W16+JUNI!W16</f>
        <v>33335000</v>
      </c>
      <c r="X16" s="82">
        <f>JAN!X16+FEB!X16+MARET!X16+APRIL!X16+MEI!X16+JUNI!X16</f>
        <v>0</v>
      </c>
      <c r="Y16" s="82">
        <f>JAN!Y16+FEB!Y16+MARET!Y16+APRIL!Y16+MEI!Y16+JUNI!Y16</f>
        <v>0</v>
      </c>
      <c r="Z16" s="82">
        <f>JAN!Z16+FEB!Z16+MARET!Z16+APRIL!Z16+MEI!Z16+JUNI!Z16</f>
        <v>0</v>
      </c>
      <c r="AA16" s="82">
        <f>JAN!AA16+FEB!AA16+MARET!AA16+APRIL!AA16+MEI!AA16+JUNI!AA16</f>
        <v>0</v>
      </c>
      <c r="AB16" s="82">
        <f>JAN!AB16+FEB!AB16+MARET!AB16+APRIL!AB16+MEI!AB16+JUNI!AB16</f>
        <v>0</v>
      </c>
      <c r="AC16" s="82">
        <f t="shared" si="3"/>
        <v>33335000</v>
      </c>
      <c r="AD16" s="82">
        <f>JAN!AD16+FEB!AD16+MARET!AD16+APRIL!AD16+MEI!AD16+JUNI!AD16</f>
        <v>0</v>
      </c>
      <c r="AE16" s="82">
        <f>JAN!AE16+FEB!AE16+MARET!AE16+APRIL!AE16+MEI!AE16+JUNI!AE16</f>
        <v>0</v>
      </c>
      <c r="AF16" s="82">
        <f>JAN!AF16+FEB!AF16+MARET!AF16+APRIL!AF16+MEI!AF16+JUNI!AF16</f>
        <v>0</v>
      </c>
      <c r="AG16" s="82">
        <f>JAN!AG16+FEB!AG16+MARET!AG16+APRIL!AG16+MEI!AG16+JUNI!AG16</f>
        <v>0</v>
      </c>
      <c r="AH16" s="82">
        <f>JAN!AH16+FEB!AH16+MARET!AH16+APRIL!AH16+MEI!AH16+JUNI!AH16</f>
        <v>0</v>
      </c>
      <c r="AI16" s="82">
        <f>JAN!AI16+FEB!AI16+MARET!AI16+APRIL!AI16+MEI!AI16+JUNI!AI16</f>
        <v>0</v>
      </c>
      <c r="AJ16" s="82">
        <f t="shared" si="4"/>
        <v>0</v>
      </c>
      <c r="AK16" s="82">
        <f>JAN!AK16+FEB!AK16+MARET!AK16+APRIL!AK16+MEI!AK16+JUNI!AK16</f>
        <v>0</v>
      </c>
      <c r="AL16" s="82">
        <f>JAN!AL16+FEB!AL16+MARET!AL16+APRIL!AL16+MEI!AL16+JUNI!AL16</f>
        <v>0</v>
      </c>
      <c r="AM16" s="82">
        <f>JAN!AM16+FEB!AM16+MARET!AM16+APRIL!AM16+MEI!AM16+JUNI!AM16</f>
        <v>0</v>
      </c>
      <c r="AN16" s="82">
        <f t="shared" si="5"/>
        <v>0</v>
      </c>
      <c r="AO16" s="82">
        <f>JAN!AO16+FEB!AO16+MARET!AO16+APRIL!AO16+MEI!AO16+JUNI!AO16</f>
        <v>14344735</v>
      </c>
      <c r="AP16" s="82">
        <f>JAN!AP16+FEB!AP16+MARET!AP16+APRIL!AP16+MEI!AP16+JUNI!AP16</f>
        <v>18990265</v>
      </c>
      <c r="AQ16" s="82">
        <f>JAN!AQ16+FEB!AQ16+MARET!AQ16+APRIL!AQ16+MEI!AQ16+JUNI!AQ16</f>
        <v>0</v>
      </c>
      <c r="AR16" s="82">
        <f>JAN!AR16+FEB!AR16+MARET!AR16+APRIL!AR16+MEI!AR16+JUNI!AR16</f>
        <v>0</v>
      </c>
      <c r="AS16" s="82">
        <f>JAN!AS16+FEB!AS16+MARET!AS16+APRIL!AS16+MEI!AS16+JUNI!AS16</f>
        <v>0</v>
      </c>
      <c r="AT16" s="82">
        <f t="shared" si="6"/>
        <v>33335000</v>
      </c>
      <c r="AU16" s="82">
        <f>JUNI!AU16</f>
        <v>0</v>
      </c>
      <c r="AV16" s="82">
        <f>JUNI!AV16</f>
        <v>0</v>
      </c>
      <c r="AW16" s="82">
        <f>JUNI!AW16</f>
        <v>0</v>
      </c>
      <c r="AX16" s="84">
        <f t="shared" si="7"/>
        <v>0</v>
      </c>
      <c r="AY16" s="85">
        <f t="shared" si="8"/>
        <v>0</v>
      </c>
      <c r="AZ16" s="85">
        <f t="shared" si="9"/>
        <v>0</v>
      </c>
      <c r="BA16" s="85">
        <f t="shared" si="10"/>
        <v>0</v>
      </c>
      <c r="BB16" s="85">
        <f t="shared" si="11"/>
        <v>0</v>
      </c>
      <c r="BC16" s="85">
        <f t="shared" si="12"/>
        <v>0</v>
      </c>
      <c r="BD16" s="85">
        <f t="shared" si="19"/>
        <v>0</v>
      </c>
      <c r="BE16" s="85">
        <f t="shared" si="18"/>
        <v>0</v>
      </c>
    </row>
    <row r="17" spans="1:57">
      <c r="A17" s="79">
        <v>9</v>
      </c>
      <c r="B17" s="80" t="s">
        <v>65</v>
      </c>
      <c r="C17" s="80"/>
      <c r="D17" s="81">
        <f>JAN!D17</f>
        <v>673578</v>
      </c>
      <c r="E17" s="81">
        <f>JAN!E17</f>
        <v>0</v>
      </c>
      <c r="F17" s="81">
        <f>JAN!F17</f>
        <v>0</v>
      </c>
      <c r="G17" s="81">
        <f t="shared" si="0"/>
        <v>673578</v>
      </c>
      <c r="H17" s="82">
        <f>JAN!H17</f>
        <v>80230000</v>
      </c>
      <c r="I17" s="82"/>
      <c r="J17" s="82"/>
      <c r="K17" s="82">
        <f>JUNI!K17</f>
        <v>0</v>
      </c>
      <c r="L17" s="82"/>
      <c r="M17" s="82"/>
      <c r="N17" s="82">
        <f t="shared" si="15"/>
        <v>80903578</v>
      </c>
      <c r="O17" s="82">
        <f>JAN!O17+FEB!O17+MARET!O17+APRIL!O17+MEI!O17+JUNI!O17</f>
        <v>57158</v>
      </c>
      <c r="P17" s="82">
        <f>JAN!P17+FEB!P17+MARET!P17+APRIL!P17+MEI!P17+JUNI!P17</f>
        <v>57158</v>
      </c>
      <c r="Q17" s="83"/>
      <c r="R17" s="82"/>
      <c r="S17" s="82"/>
      <c r="T17" s="82"/>
      <c r="U17" s="82">
        <f t="shared" si="16"/>
        <v>80141400</v>
      </c>
      <c r="V17" s="84"/>
      <c r="W17" s="82">
        <f>JAN!W17+FEB!W17+MARET!W17+APRIL!W17+MEI!W17+JUNI!W17</f>
        <v>75066400</v>
      </c>
      <c r="X17" s="82">
        <f>JAN!X17+FEB!X17+MARET!X17+APRIL!X17+MEI!X17+JUNI!X17</f>
        <v>0</v>
      </c>
      <c r="Y17" s="82">
        <f>JAN!Y17+FEB!Y17+MARET!Y17+APRIL!Y17+MEI!Y17+JUNI!Y17</f>
        <v>0</v>
      </c>
      <c r="Z17" s="82">
        <f>JAN!Z17+FEB!Z17+MARET!Z17+APRIL!Z17+MEI!Z17+JUNI!Z17</f>
        <v>5075000</v>
      </c>
      <c r="AA17" s="82">
        <f>JAN!AA17+FEB!AA17+MARET!AA17+APRIL!AA17+MEI!AA17+JUNI!AA17</f>
        <v>0</v>
      </c>
      <c r="AB17" s="82">
        <f>JAN!AB17+FEB!AB17+MARET!AB17+APRIL!AB17+MEI!AB17+JUNI!AB17</f>
        <v>0</v>
      </c>
      <c r="AC17" s="82">
        <f t="shared" si="3"/>
        <v>80141400</v>
      </c>
      <c r="AD17" s="82">
        <f>JAN!AD17+FEB!AD17+MARET!AD17+APRIL!AD17+MEI!AD17+JUNI!AD17</f>
        <v>1083152</v>
      </c>
      <c r="AE17" s="82">
        <f>JAN!AE17+FEB!AE17+MARET!AE17+APRIL!AE17+MEI!AE17+JUNI!AE17</f>
        <v>1083152</v>
      </c>
      <c r="AF17" s="82">
        <f>JAN!AF17+FEB!AF17+MARET!AF17+APRIL!AF17+MEI!AF17+JUNI!AF17</f>
        <v>0</v>
      </c>
      <c r="AG17" s="82">
        <f>JAN!AG17+FEB!AG17+MARET!AG17+APRIL!AG17+MEI!AG17+JUNI!AG17</f>
        <v>0</v>
      </c>
      <c r="AH17" s="82">
        <f>JAN!AH17+FEB!AH17+MARET!AH17+APRIL!AH17+MEI!AH17+JUNI!AH17</f>
        <v>0</v>
      </c>
      <c r="AI17" s="82">
        <f>JAN!AI17+FEB!AI17+MARET!AI17+APRIL!AI17+MEI!AI17+JUNI!AI17</f>
        <v>5075000</v>
      </c>
      <c r="AJ17" s="82">
        <f t="shared" si="4"/>
        <v>5075000</v>
      </c>
      <c r="AK17" s="82">
        <f>JAN!AK17+FEB!AK17+MARET!AK17+APRIL!AK17+MEI!AK17+JUNI!AK17</f>
        <v>0</v>
      </c>
      <c r="AL17" s="82">
        <f>JAN!AL17+FEB!AL17+MARET!AL17+APRIL!AL17+MEI!AL17+JUNI!AL17</f>
        <v>0</v>
      </c>
      <c r="AM17" s="82">
        <f>JAN!AM17+FEB!AM17+MARET!AM17+APRIL!AM17+MEI!AM17+JUNI!AM17</f>
        <v>0</v>
      </c>
      <c r="AN17" s="82">
        <f t="shared" si="5"/>
        <v>5075000</v>
      </c>
      <c r="AO17" s="82">
        <f>JAN!AO17+FEB!AO17+MARET!AO17+APRIL!AO17+MEI!AO17+JUNI!AO17</f>
        <v>19097050</v>
      </c>
      <c r="AP17" s="82">
        <f>JAN!AP17+FEB!AP17+MARET!AP17+APRIL!AP17+MEI!AP17+JUNI!AP17</f>
        <v>55969350</v>
      </c>
      <c r="AQ17" s="82">
        <f>JAN!AQ17+FEB!AQ17+MARET!AQ17+APRIL!AQ17+MEI!AQ17+JUNI!AQ17</f>
        <v>0</v>
      </c>
      <c r="AR17" s="82">
        <f>JAN!AR17+FEB!AR17+MARET!AR17+APRIL!AR17+MEI!AR17+JUNI!AR17</f>
        <v>0</v>
      </c>
      <c r="AS17" s="82">
        <f>JAN!AS17+FEB!AS17+MARET!AS17+APRIL!AS17+MEI!AS17+JUNI!AS17</f>
        <v>0</v>
      </c>
      <c r="AT17" s="82">
        <f t="shared" si="6"/>
        <v>75066400</v>
      </c>
      <c r="AU17" s="82">
        <f>JUNI!AU17</f>
        <v>673578</v>
      </c>
      <c r="AV17" s="82">
        <f>JUNI!AV17</f>
        <v>88600</v>
      </c>
      <c r="AW17" s="82">
        <f>JUNI!AW17</f>
        <v>0</v>
      </c>
      <c r="AX17" s="84">
        <f t="shared" si="7"/>
        <v>762178</v>
      </c>
      <c r="AY17" s="85">
        <f t="shared" si="8"/>
        <v>0</v>
      </c>
      <c r="AZ17" s="85">
        <f t="shared" si="9"/>
        <v>0</v>
      </c>
      <c r="BA17" s="85">
        <f t="shared" si="10"/>
        <v>0</v>
      </c>
      <c r="BB17" s="85">
        <f t="shared" si="11"/>
        <v>762178</v>
      </c>
      <c r="BC17" s="85">
        <f t="shared" si="12"/>
        <v>0</v>
      </c>
      <c r="BD17" s="85">
        <f t="shared" si="19"/>
        <v>0</v>
      </c>
      <c r="BE17" s="85">
        <f t="shared" si="18"/>
        <v>0</v>
      </c>
    </row>
    <row r="18" spans="1:57">
      <c r="A18" s="79">
        <v>10</v>
      </c>
      <c r="B18" s="80" t="s">
        <v>66</v>
      </c>
      <c r="C18" s="80"/>
      <c r="D18" s="81">
        <f>JAN!D18</f>
        <v>1021223</v>
      </c>
      <c r="E18" s="81">
        <f>JAN!E18</f>
        <v>0</v>
      </c>
      <c r="F18" s="81">
        <f>JAN!F18</f>
        <v>0</v>
      </c>
      <c r="G18" s="81">
        <f t="shared" si="0"/>
        <v>1021223</v>
      </c>
      <c r="H18" s="82">
        <f>JAN!H18</f>
        <v>83055000</v>
      </c>
      <c r="I18" s="82"/>
      <c r="J18" s="82"/>
      <c r="K18" s="82">
        <f>JUNI!K18</f>
        <v>0</v>
      </c>
      <c r="L18" s="82"/>
      <c r="M18" s="82"/>
      <c r="N18" s="82">
        <f t="shared" si="15"/>
        <v>84076223</v>
      </c>
      <c r="O18" s="82">
        <f>JAN!O18+FEB!O18+MARET!O18+APRIL!O18+MEI!O18+JUNI!O18</f>
        <v>58427</v>
      </c>
      <c r="P18" s="82">
        <f>JAN!P18+FEB!P18+MARET!P18+APRIL!P18+MEI!P18+JUNI!P18</f>
        <v>58427</v>
      </c>
      <c r="Q18" s="83"/>
      <c r="R18" s="82"/>
      <c r="S18" s="82"/>
      <c r="T18" s="82"/>
      <c r="U18" s="82">
        <f t="shared" si="16"/>
        <v>83055000</v>
      </c>
      <c r="V18" s="84"/>
      <c r="W18" s="82">
        <f>JAN!W18+FEB!W18+MARET!W18+APRIL!W18+MEI!W18+JUNI!W18</f>
        <v>74755000</v>
      </c>
      <c r="X18" s="82">
        <f>JAN!X18+FEB!X18+MARET!X18+APRIL!X18+MEI!X18+JUNI!X18</f>
        <v>0</v>
      </c>
      <c r="Y18" s="82">
        <f>JAN!Y18+FEB!Y18+MARET!Y18+APRIL!Y18+MEI!Y18+JUNI!Y18</f>
        <v>0</v>
      </c>
      <c r="Z18" s="82">
        <f>JAN!Z18+FEB!Z18+MARET!Z18+APRIL!Z18+MEI!Z18+JUNI!Z18</f>
        <v>8300000</v>
      </c>
      <c r="AA18" s="82">
        <f>JAN!AA18+FEB!AA18+MARET!AA18+APRIL!AA18+MEI!AA18+JUNI!AA18</f>
        <v>0</v>
      </c>
      <c r="AB18" s="82">
        <f>JAN!AB18+FEB!AB18+MARET!AB18+APRIL!AB18+MEI!AB18+JUNI!AB18</f>
        <v>0</v>
      </c>
      <c r="AC18" s="82">
        <f t="shared" si="3"/>
        <v>83055000</v>
      </c>
      <c r="AD18" s="82">
        <f>JAN!AD18+FEB!AD18+MARET!AD18+APRIL!AD18+MEI!AD18+JUNI!AD18</f>
        <v>0</v>
      </c>
      <c r="AE18" s="82">
        <f>JAN!AE18+FEB!AE18+MARET!AE18+APRIL!AE18+MEI!AE18+JUNI!AE18</f>
        <v>0</v>
      </c>
      <c r="AF18" s="82">
        <f>JAN!AF18+FEB!AF18+MARET!AF18+APRIL!AF18+MEI!AF18+JUNI!AF18</f>
        <v>0</v>
      </c>
      <c r="AG18" s="82">
        <f>JAN!AG18+FEB!AG18+MARET!AG18+APRIL!AG18+MEI!AG18+JUNI!AG18</f>
        <v>1600000</v>
      </c>
      <c r="AH18" s="82">
        <f>JAN!AH18+FEB!AH18+MARET!AH18+APRIL!AH18+MEI!AH18+JUNI!AH18</f>
        <v>0</v>
      </c>
      <c r="AI18" s="82">
        <f>JAN!AI18+FEB!AI18+MARET!AI18+APRIL!AI18+MEI!AI18+JUNI!AI18</f>
        <v>0</v>
      </c>
      <c r="AJ18" s="82">
        <f t="shared" si="4"/>
        <v>1600000</v>
      </c>
      <c r="AK18" s="82">
        <f>JAN!AK18+FEB!AK18+MARET!AK18+APRIL!AK18+MEI!AK18+JUNI!AK18</f>
        <v>6700000</v>
      </c>
      <c r="AL18" s="82">
        <f>JAN!AL18+FEB!AL18+MARET!AL18+APRIL!AL18+MEI!AL18+JUNI!AL18</f>
        <v>0</v>
      </c>
      <c r="AM18" s="82">
        <f>JAN!AM18+FEB!AM18+MARET!AM18+APRIL!AM18+MEI!AM18+JUNI!AM18</f>
        <v>0</v>
      </c>
      <c r="AN18" s="82">
        <f t="shared" si="5"/>
        <v>8300000</v>
      </c>
      <c r="AO18" s="82">
        <f>JAN!AO18+FEB!AO18+MARET!AO18+APRIL!AO18+MEI!AO18+JUNI!AO18</f>
        <v>46159000</v>
      </c>
      <c r="AP18" s="82">
        <f>JAN!AP18+FEB!AP18+MARET!AP18+APRIL!AP18+MEI!AP18+JUNI!AP18</f>
        <v>23561000</v>
      </c>
      <c r="AQ18" s="82">
        <f>JAN!AQ18+FEB!AQ18+MARET!AQ18+APRIL!AQ18+MEI!AQ18+JUNI!AQ18</f>
        <v>1375000</v>
      </c>
      <c r="AR18" s="82">
        <f>JAN!AR18+FEB!AR18+MARET!AR18+APRIL!AR18+MEI!AR18+JUNI!AR18</f>
        <v>3660000</v>
      </c>
      <c r="AS18" s="82">
        <f>JAN!AS18+FEB!AS18+MARET!AS18+APRIL!AS18+MEI!AS18+JUNI!AS18</f>
        <v>0</v>
      </c>
      <c r="AT18" s="82">
        <f t="shared" si="6"/>
        <v>74755000</v>
      </c>
      <c r="AU18" s="82">
        <f>JUNI!AU18</f>
        <v>1021223</v>
      </c>
      <c r="AV18" s="82">
        <f>JUNI!AV18</f>
        <v>0</v>
      </c>
      <c r="AW18" s="82">
        <f>JUNI!AW18</f>
        <v>0</v>
      </c>
      <c r="AX18" s="84">
        <f t="shared" si="7"/>
        <v>1021223</v>
      </c>
      <c r="AY18" s="85">
        <f t="shared" si="8"/>
        <v>0</v>
      </c>
      <c r="AZ18" s="85">
        <f t="shared" si="9"/>
        <v>0</v>
      </c>
      <c r="BA18" s="85">
        <f t="shared" si="10"/>
        <v>0</v>
      </c>
      <c r="BB18" s="85">
        <f t="shared" si="11"/>
        <v>1021223</v>
      </c>
      <c r="BC18" s="85">
        <f t="shared" si="12"/>
        <v>0</v>
      </c>
      <c r="BD18" s="85">
        <f t="shared" si="19"/>
        <v>0</v>
      </c>
      <c r="BE18" s="85">
        <f t="shared" si="18"/>
        <v>0</v>
      </c>
    </row>
    <row r="19" spans="1:57">
      <c r="A19" s="79">
        <v>11</v>
      </c>
      <c r="B19" s="80" t="s">
        <v>67</v>
      </c>
      <c r="C19" s="80"/>
      <c r="D19" s="81">
        <f>JAN!D19</f>
        <v>0</v>
      </c>
      <c r="E19" s="81">
        <f>JAN!E19</f>
        <v>0</v>
      </c>
      <c r="F19" s="81">
        <f>JAN!F19</f>
        <v>0</v>
      </c>
      <c r="G19" s="81">
        <f t="shared" si="0"/>
        <v>0</v>
      </c>
      <c r="H19" s="82">
        <f>JAN!H19</f>
        <v>338435000</v>
      </c>
      <c r="I19" s="82"/>
      <c r="J19" s="82"/>
      <c r="K19" s="82">
        <f>JUNI!K19</f>
        <v>35000000</v>
      </c>
      <c r="L19" s="82"/>
      <c r="M19" s="82"/>
      <c r="N19" s="82">
        <f t="shared" si="15"/>
        <v>373435000</v>
      </c>
      <c r="O19" s="82">
        <v>304029</v>
      </c>
      <c r="P19" s="82">
        <v>304029</v>
      </c>
      <c r="Q19" s="83"/>
      <c r="R19" s="82"/>
      <c r="S19" s="82"/>
      <c r="T19" s="82"/>
      <c r="U19" s="82">
        <f t="shared" si="16"/>
        <v>338435000</v>
      </c>
      <c r="V19" s="84"/>
      <c r="W19" s="82">
        <f>JAN!W19+FEB!W19+MARET!W19+APRIL!W19+MEI!W19+JUNI!W19</f>
        <v>207825601</v>
      </c>
      <c r="X19" s="82">
        <f>JAN!X19+FEB!X19+MARET!X19+APRIL!X19+MEI!X19+JUNI!X19</f>
        <v>0</v>
      </c>
      <c r="Y19" s="82">
        <f>JAN!Y19+FEB!Y19+MARET!Y19+APRIL!Y19+MEI!Y19+JUNI!Y19</f>
        <v>0</v>
      </c>
      <c r="Z19" s="82">
        <f>JAN!Z19+FEB!Z19+MARET!Z19+APRIL!Z19+MEI!Z19+JUNI!Z19</f>
        <v>130609399</v>
      </c>
      <c r="AA19" s="82">
        <f>JAN!AA19+FEB!AA19+MARET!AA19+APRIL!AA19+MEI!AA19+JUNI!AA19</f>
        <v>0</v>
      </c>
      <c r="AB19" s="82">
        <f>JAN!AB19+FEB!AB19+MARET!AB19+APRIL!AB19+MEI!AB19+JUNI!AB19</f>
        <v>0</v>
      </c>
      <c r="AC19" s="82">
        <f t="shared" si="3"/>
        <v>338435000</v>
      </c>
      <c r="AD19" s="82">
        <f>JAN!AD19+FEB!AD19+MARET!AD19+APRIL!AD19+MEI!AD19+JUNI!AD19</f>
        <v>21746249</v>
      </c>
      <c r="AE19" s="82">
        <f>JAN!AE19+FEB!AE19+MARET!AE19+APRIL!AE19+MEI!AE19+JUNI!AE19</f>
        <v>21746249</v>
      </c>
      <c r="AF19" s="82">
        <f>JAN!AF19+FEB!AF19+MARET!AF19+APRIL!AF19+MEI!AF19+JUNI!AF19</f>
        <v>0</v>
      </c>
      <c r="AG19" s="82">
        <f>JAN!AG19+FEB!AG19+MARET!AG19+APRIL!AG19+MEI!AG19+JUNI!AG19</f>
        <v>69339399</v>
      </c>
      <c r="AH19" s="82">
        <f>JAN!AH19+FEB!AH19+MARET!AH19+APRIL!AH19+MEI!AH19+JUNI!AH19</f>
        <v>0</v>
      </c>
      <c r="AI19" s="82">
        <f>JAN!AI19+FEB!AI19+MARET!AI19+APRIL!AI19+MEI!AI19+JUNI!AI19</f>
        <v>5800000</v>
      </c>
      <c r="AJ19" s="82">
        <f t="shared" si="4"/>
        <v>75139399</v>
      </c>
      <c r="AK19" s="82">
        <f>JAN!AK19+FEB!AK19+MARET!AK19+APRIL!AK19+MEI!AK19+JUNI!AK19</f>
        <v>55470000</v>
      </c>
      <c r="AL19" s="82">
        <f>JAN!AL19+FEB!AL19+MARET!AL19+APRIL!AL19+MEI!AL19+JUNI!AL19</f>
        <v>0</v>
      </c>
      <c r="AM19" s="82">
        <f>JAN!AM19+FEB!AM19+MARET!AM19+APRIL!AM19+MEI!AM19+JUNI!AM19</f>
        <v>0</v>
      </c>
      <c r="AN19" s="82">
        <f t="shared" si="5"/>
        <v>130609399</v>
      </c>
      <c r="AO19" s="82">
        <f>JAN!AO19+FEB!AO19+MARET!AO19+APRIL!AO19+MEI!AO19+JUNI!AO19</f>
        <v>53932164</v>
      </c>
      <c r="AP19" s="82">
        <f>JAN!AP19+FEB!AP19+MARET!AP19+APRIL!AP19+MEI!AP19+JUNI!AP19</f>
        <v>106108300</v>
      </c>
      <c r="AQ19" s="82">
        <f>JAN!AQ19+FEB!AQ19+MARET!AQ19+APRIL!AQ19+MEI!AQ19+JUNI!AQ19</f>
        <v>2500000</v>
      </c>
      <c r="AR19" s="82">
        <f>JAN!AR19+FEB!AR19+MARET!AR19+APRIL!AR19+MEI!AR19+JUNI!AR19</f>
        <v>45285137</v>
      </c>
      <c r="AS19" s="82">
        <f>JAN!AS19+FEB!AS19+MARET!AS19+APRIL!AS19+MEI!AS19+JUNI!AS19</f>
        <v>0</v>
      </c>
      <c r="AT19" s="82">
        <f t="shared" si="6"/>
        <v>207825601</v>
      </c>
      <c r="AU19" s="82">
        <f>JUNI!AU19</f>
        <v>35000000</v>
      </c>
      <c r="AV19" s="82">
        <f>JUNI!AV19</f>
        <v>0</v>
      </c>
      <c r="AW19" s="82">
        <f>JUNI!AW19</f>
        <v>0</v>
      </c>
      <c r="AX19" s="84">
        <f t="shared" si="7"/>
        <v>35000000</v>
      </c>
      <c r="AY19" s="85">
        <f t="shared" si="8"/>
        <v>0</v>
      </c>
      <c r="AZ19" s="85">
        <f t="shared" si="9"/>
        <v>0</v>
      </c>
      <c r="BA19" s="85">
        <f t="shared" si="10"/>
        <v>0</v>
      </c>
      <c r="BB19" s="85">
        <f t="shared" si="11"/>
        <v>35000000</v>
      </c>
      <c r="BC19" s="85">
        <f t="shared" si="12"/>
        <v>0</v>
      </c>
      <c r="BD19" s="85">
        <f t="shared" si="19"/>
        <v>0</v>
      </c>
      <c r="BE19" s="85">
        <f t="shared" si="18"/>
        <v>0</v>
      </c>
    </row>
    <row r="20" spans="1:57">
      <c r="A20" s="79">
        <v>12</v>
      </c>
      <c r="B20" s="80" t="s">
        <v>68</v>
      </c>
      <c r="C20" s="80"/>
      <c r="D20" s="81">
        <f>JAN!D20</f>
        <v>113469</v>
      </c>
      <c r="E20" s="81">
        <f>JAN!E20</f>
        <v>0</v>
      </c>
      <c r="F20" s="81">
        <f>JAN!F20</f>
        <v>0</v>
      </c>
      <c r="G20" s="81">
        <f t="shared" si="0"/>
        <v>113469</v>
      </c>
      <c r="H20" s="82">
        <f>JAN!H20</f>
        <v>110740000</v>
      </c>
      <c r="I20" s="82"/>
      <c r="J20" s="82"/>
      <c r="K20" s="82">
        <f>JUNI!K20</f>
        <v>0</v>
      </c>
      <c r="L20" s="82"/>
      <c r="M20" s="82"/>
      <c r="N20" s="82">
        <f t="shared" si="15"/>
        <v>110853469</v>
      </c>
      <c r="O20" s="82">
        <f>JAN!O20+FEB!O20+MARET!O20+APRIL!O20+MEI!O20+JUNI!O20</f>
        <v>90770</v>
      </c>
      <c r="P20" s="82">
        <f>JAN!P20+FEB!P20+MARET!P20+APRIL!P20+MEI!P20+JUNI!P20</f>
        <v>90770</v>
      </c>
      <c r="Q20" s="83"/>
      <c r="R20" s="82"/>
      <c r="S20" s="82"/>
      <c r="T20" s="82"/>
      <c r="U20" s="82">
        <f t="shared" si="16"/>
        <v>110740000</v>
      </c>
      <c r="V20" s="84"/>
      <c r="W20" s="82">
        <f>JAN!W20+FEB!W20+MARET!W20+APRIL!W20+MEI!W20+JUNI!W20</f>
        <v>109940000</v>
      </c>
      <c r="X20" s="82">
        <f>JAN!X20+FEB!X20+MARET!X20+APRIL!X20+MEI!X20+JUNI!X20</f>
        <v>0</v>
      </c>
      <c r="Y20" s="82">
        <f>JAN!Y20+FEB!Y20+MARET!Y20+APRIL!Y20+MEI!Y20+JUNI!Y20</f>
        <v>0</v>
      </c>
      <c r="Z20" s="82">
        <f>JAN!Z20+FEB!Z20+MARET!Z20+APRIL!Z20+MEI!Z20+JUNI!Z20</f>
        <v>800000</v>
      </c>
      <c r="AA20" s="82">
        <f>JAN!AA20+FEB!AA20+MARET!AA20+APRIL!AA20+MEI!AA20+JUNI!AA20</f>
        <v>0</v>
      </c>
      <c r="AB20" s="82">
        <f>JAN!AB20+FEB!AB20+MARET!AB20+APRIL!AB20+MEI!AB20+JUNI!AB20</f>
        <v>0</v>
      </c>
      <c r="AC20" s="82">
        <f t="shared" si="3"/>
        <v>110740000</v>
      </c>
      <c r="AD20" s="82">
        <f>JAN!AD20+FEB!AD20+MARET!AD20+APRIL!AD20+MEI!AD20+JUNI!AD20</f>
        <v>0</v>
      </c>
      <c r="AE20" s="82">
        <f>JAN!AE20+FEB!AE20+MARET!AE20+APRIL!AE20+MEI!AE20+JUNI!AE20</f>
        <v>0</v>
      </c>
      <c r="AF20" s="82">
        <f>JAN!AF20+FEB!AF20+MARET!AF20+APRIL!AF20+MEI!AF20+JUNI!AF20</f>
        <v>0</v>
      </c>
      <c r="AG20" s="82">
        <f>JAN!AG20+FEB!AG20+MARET!AG20+APRIL!AG20+MEI!AG20+JUNI!AG20</f>
        <v>0</v>
      </c>
      <c r="AH20" s="82">
        <f>JAN!AH20+FEB!AH20+MARET!AH20+APRIL!AH20+MEI!AH20+JUNI!AH20</f>
        <v>0</v>
      </c>
      <c r="AI20" s="82">
        <f>JAN!AI20+FEB!AI20+MARET!AI20+APRIL!AI20+MEI!AI20+JUNI!AI20</f>
        <v>0</v>
      </c>
      <c r="AJ20" s="82">
        <f t="shared" si="4"/>
        <v>0</v>
      </c>
      <c r="AK20" s="82">
        <f>JAN!AK20+FEB!AK20+MARET!AK20+APRIL!AK20+MEI!AK20+JUNI!AK20</f>
        <v>800000</v>
      </c>
      <c r="AL20" s="82">
        <f>JAN!AL20+FEB!AL20+MARET!AL20+APRIL!AL20+MEI!AL20+JUNI!AL20</f>
        <v>0</v>
      </c>
      <c r="AM20" s="82">
        <f>JAN!AM20+FEB!AM20+MARET!AM20+APRIL!AM20+MEI!AM20+JUNI!AM20</f>
        <v>0</v>
      </c>
      <c r="AN20" s="82">
        <f t="shared" si="5"/>
        <v>800000</v>
      </c>
      <c r="AO20" s="82">
        <f>JAN!AO20+FEB!AO20+MARET!AO20+APRIL!AO20+MEI!AO20+JUNI!AO20</f>
        <v>36976000</v>
      </c>
      <c r="AP20" s="82">
        <f>JAN!AP20+FEB!AP20+MARET!AP20+APRIL!AP20+MEI!AP20+JUNI!AP20</f>
        <v>66750000</v>
      </c>
      <c r="AQ20" s="82">
        <f>JAN!AQ20+FEB!AQ20+MARET!AQ20+APRIL!AQ20+MEI!AQ20+JUNI!AQ20</f>
        <v>2950000</v>
      </c>
      <c r="AR20" s="82">
        <f>JAN!AR20+FEB!AR20+MARET!AR20+APRIL!AR20+MEI!AR20+JUNI!AR20</f>
        <v>3264000</v>
      </c>
      <c r="AS20" s="82">
        <f>JAN!AS20+FEB!AS20+MARET!AS20+APRIL!AS20+MEI!AS20+JUNI!AS20</f>
        <v>0</v>
      </c>
      <c r="AT20" s="82">
        <f t="shared" si="6"/>
        <v>109940000</v>
      </c>
      <c r="AU20" s="82">
        <f>JUNI!AU20</f>
        <v>113469</v>
      </c>
      <c r="AV20" s="82">
        <f>JUNI!AV20</f>
        <v>0</v>
      </c>
      <c r="AW20" s="82">
        <f>JUNI!AW20</f>
        <v>0</v>
      </c>
      <c r="AX20" s="84">
        <f t="shared" si="7"/>
        <v>113469</v>
      </c>
      <c r="AY20" s="85">
        <f t="shared" si="8"/>
        <v>0</v>
      </c>
      <c r="AZ20" s="85">
        <v>0</v>
      </c>
      <c r="BA20" s="85">
        <f t="shared" si="10"/>
        <v>0</v>
      </c>
      <c r="BB20" s="85">
        <f t="shared" si="11"/>
        <v>113469</v>
      </c>
      <c r="BC20" s="85">
        <f t="shared" si="12"/>
        <v>0</v>
      </c>
      <c r="BD20" s="85">
        <v>0</v>
      </c>
      <c r="BE20" s="85">
        <v>0</v>
      </c>
    </row>
    <row r="21" spans="1:57" ht="15.75" customHeight="1">
      <c r="A21" s="79">
        <v>13</v>
      </c>
      <c r="B21" s="80" t="s">
        <v>69</v>
      </c>
      <c r="C21" s="80"/>
      <c r="D21" s="81">
        <f>JAN!D21</f>
        <v>0</v>
      </c>
      <c r="E21" s="81">
        <f>JAN!E21</f>
        <v>0</v>
      </c>
      <c r="F21" s="81">
        <f>JAN!F21</f>
        <v>0</v>
      </c>
      <c r="G21" s="81">
        <f t="shared" si="0"/>
        <v>0</v>
      </c>
      <c r="H21" s="82">
        <f>JAN!H21</f>
        <v>201140000</v>
      </c>
      <c r="I21" s="82"/>
      <c r="J21" s="82"/>
      <c r="K21" s="82">
        <f>JUNI!K21</f>
        <v>70000000</v>
      </c>
      <c r="L21" s="82"/>
      <c r="M21" s="82"/>
      <c r="N21" s="82">
        <f t="shared" si="15"/>
        <v>271140000</v>
      </c>
      <c r="O21" s="82">
        <f>JAN!O21+FEB!O21+MARET!O21+APRIL!O21+MEI!O21+JUNI!O21</f>
        <v>212248</v>
      </c>
      <c r="P21" s="82">
        <f>JAN!P21+FEB!P21+MARET!P21+APRIL!P21+MEI!P21+JUNI!P21</f>
        <v>212248</v>
      </c>
      <c r="Q21" s="83"/>
      <c r="R21" s="82"/>
      <c r="S21" s="82"/>
      <c r="T21" s="82"/>
      <c r="U21" s="82">
        <f t="shared" si="16"/>
        <v>201140000</v>
      </c>
      <c r="V21" s="84"/>
      <c r="W21" s="82">
        <f>JAN!W21+FEB!W21+MARET!W21+APRIL!W21+MEI!W21+JUNI!W21</f>
        <v>108540000</v>
      </c>
      <c r="X21" s="82">
        <f>JAN!X21+FEB!X21+MARET!X21+APRIL!X21+MEI!X21+JUNI!X21</f>
        <v>0</v>
      </c>
      <c r="Y21" s="82">
        <f>JAN!Y21+FEB!Y21+MARET!Y21+APRIL!Y21+MEI!Y21+JUNI!Y21</f>
        <v>0</v>
      </c>
      <c r="Z21" s="82">
        <f>JAN!Z21+FEB!Z21+MARET!Z21+APRIL!Z21+MEI!Z21+JUNI!Z21</f>
        <v>92600000</v>
      </c>
      <c r="AA21" s="82">
        <f>JAN!AA21+FEB!AA21+MARET!AA21+APRIL!AA21+MEI!AA21+JUNI!AA21</f>
        <v>0</v>
      </c>
      <c r="AB21" s="82">
        <f>JAN!AB21+FEB!AB21+MARET!AB21+APRIL!AB21+MEI!AB21+JUNI!AB21</f>
        <v>0</v>
      </c>
      <c r="AC21" s="82">
        <f t="shared" si="3"/>
        <v>201140000</v>
      </c>
      <c r="AD21" s="82">
        <f>JAN!AD21+FEB!AD21+MARET!AD21+APRIL!AD21+MEI!AD21+JUNI!AD21</f>
        <v>14286313</v>
      </c>
      <c r="AE21" s="82">
        <f>JAN!AE21+FEB!AE21+MARET!AE21+APRIL!AE21+MEI!AE21+JUNI!AE21</f>
        <v>14286313</v>
      </c>
      <c r="AF21" s="82">
        <f>JAN!AF21+FEB!AF21+MARET!AF21+APRIL!AF21+MEI!AF21+JUNI!AF21</f>
        <v>0</v>
      </c>
      <c r="AG21" s="82">
        <f>JAN!AG21+FEB!AG21+MARET!AG21+APRIL!AG21+MEI!AG21+JUNI!AG21</f>
        <v>87300000</v>
      </c>
      <c r="AH21" s="82">
        <f>JAN!AH21+FEB!AH21+MARET!AH21+APRIL!AH21+MEI!AH21+JUNI!AH21</f>
        <v>0</v>
      </c>
      <c r="AI21" s="82">
        <f>JAN!AI21+FEB!AI21+MARET!AI21+APRIL!AI21+MEI!AI21+JUNI!AI21</f>
        <v>0</v>
      </c>
      <c r="AJ21" s="82">
        <f t="shared" si="4"/>
        <v>87300000</v>
      </c>
      <c r="AK21" s="82">
        <f>JAN!AK21+FEB!AK21+MARET!AK21+APRIL!AK21+MEI!AK21+JUNI!AK21</f>
        <v>5300000</v>
      </c>
      <c r="AL21" s="82">
        <f>JAN!AL21+FEB!AL21+MARET!AL21+APRIL!AL21+MEI!AL21+JUNI!AL21</f>
        <v>0</v>
      </c>
      <c r="AM21" s="82">
        <f>JAN!AM21+FEB!AM21+MARET!AM21+APRIL!AM21+MEI!AM21+JUNI!AM21</f>
        <v>0</v>
      </c>
      <c r="AN21" s="82">
        <f t="shared" si="5"/>
        <v>92600000</v>
      </c>
      <c r="AO21" s="82">
        <f>JAN!AO21+FEB!AO21+MARET!AO21+APRIL!AO21+MEI!AO21+JUNI!AO21</f>
        <v>41370000</v>
      </c>
      <c r="AP21" s="82">
        <f>JAN!AP21+FEB!AP21+MARET!AP21+APRIL!AP21+MEI!AP21+JUNI!AP21</f>
        <v>67170000</v>
      </c>
      <c r="AQ21" s="82">
        <f>JAN!AQ21+FEB!AQ21+MARET!AQ21+APRIL!AQ21+MEI!AQ21+JUNI!AQ21</f>
        <v>0</v>
      </c>
      <c r="AR21" s="82">
        <f>JAN!AR21+FEB!AR21+MARET!AR21+APRIL!AR21+MEI!AR21+JUNI!AR21</f>
        <v>0</v>
      </c>
      <c r="AS21" s="82">
        <f>JAN!AS21+FEB!AS21+MARET!AS21+APRIL!AS21+MEI!AS21+JUNI!AS21</f>
        <v>0</v>
      </c>
      <c r="AT21" s="82">
        <f t="shared" si="6"/>
        <v>108540000</v>
      </c>
      <c r="AU21" s="82">
        <f>JUNI!AU21</f>
        <v>70000000</v>
      </c>
      <c r="AV21" s="82">
        <f>JUNI!AV21</f>
        <v>0</v>
      </c>
      <c r="AW21" s="82">
        <f>JUNI!AW21</f>
        <v>0</v>
      </c>
      <c r="AX21" s="84">
        <f t="shared" si="7"/>
        <v>70000000</v>
      </c>
      <c r="AY21" s="85">
        <f t="shared" si="8"/>
        <v>0</v>
      </c>
      <c r="AZ21" s="85">
        <f>W21+Y21-AT21</f>
        <v>0</v>
      </c>
      <c r="BA21" s="85">
        <f t="shared" si="10"/>
        <v>0</v>
      </c>
      <c r="BB21" s="85">
        <f t="shared" si="11"/>
        <v>70000000</v>
      </c>
      <c r="BC21" s="85">
        <f t="shared" si="12"/>
        <v>0</v>
      </c>
      <c r="BD21" s="85">
        <f>AD21-AE21</f>
        <v>0</v>
      </c>
      <c r="BE21" s="85">
        <f>AW21-BD21</f>
        <v>0</v>
      </c>
    </row>
    <row r="22" spans="1:57" s="96" customFormat="1" ht="15.75" customHeight="1">
      <c r="A22" s="89">
        <v>14</v>
      </c>
      <c r="B22" s="90" t="s">
        <v>70</v>
      </c>
      <c r="C22" s="90"/>
      <c r="D22" s="91">
        <f>JAN!D22</f>
        <v>0</v>
      </c>
      <c r="E22" s="91">
        <f>JAN!E22</f>
        <v>0</v>
      </c>
      <c r="F22" s="91">
        <f>JAN!F22</f>
        <v>0</v>
      </c>
      <c r="G22" s="91">
        <f t="shared" si="0"/>
        <v>0</v>
      </c>
      <c r="H22" s="92">
        <f>JAN!H22</f>
        <v>33900000</v>
      </c>
      <c r="I22" s="92"/>
      <c r="J22" s="92"/>
      <c r="K22" s="92">
        <f>JUNI!K22</f>
        <v>0</v>
      </c>
      <c r="L22" s="92"/>
      <c r="M22" s="92"/>
      <c r="N22" s="92">
        <f t="shared" si="15"/>
        <v>33900000</v>
      </c>
      <c r="O22" s="92">
        <v>17327</v>
      </c>
      <c r="P22" s="92">
        <v>17327</v>
      </c>
      <c r="Q22" s="93"/>
      <c r="R22" s="92"/>
      <c r="S22" s="92"/>
      <c r="T22" s="92"/>
      <c r="U22" s="92">
        <f t="shared" si="16"/>
        <v>33900000</v>
      </c>
      <c r="V22" s="94"/>
      <c r="W22" s="92">
        <f>JAN!W22+FEB!W22+MARET!W22+APRIL!W22+MEI!W22+JUNI!W22</f>
        <v>33900000</v>
      </c>
      <c r="X22" s="92">
        <f>JAN!X22+FEB!X22+MARET!X22+APRIL!X22+MEI!X22+JUNI!X22</f>
        <v>0</v>
      </c>
      <c r="Y22" s="92">
        <f>JAN!Y22+FEB!Y22+MARET!Y22+APRIL!Y22+MEI!Y22+JUNI!Y22</f>
        <v>0</v>
      </c>
      <c r="Z22" s="92">
        <f>JAN!Z22+FEB!Z22+MARET!Z22+APRIL!Z22+MEI!Z22+JUNI!Z22</f>
        <v>0</v>
      </c>
      <c r="AA22" s="92">
        <f>JAN!AA22+FEB!AA22+MARET!AA22+APRIL!AA22+MEI!AA22+JUNI!AA22</f>
        <v>0</v>
      </c>
      <c r="AB22" s="92">
        <f>JAN!AB22+FEB!AB22+MARET!AB22+APRIL!AB22+MEI!AB22+JUNI!AB22</f>
        <v>0</v>
      </c>
      <c r="AC22" s="92">
        <f t="shared" si="3"/>
        <v>33900000</v>
      </c>
      <c r="AD22" s="92">
        <f>JAN!AD22+FEB!AD22+MARET!AD22+APRIL!AD22+MEI!AD22+JUNI!AD22</f>
        <v>366765</v>
      </c>
      <c r="AE22" s="92">
        <f>JAN!AE22+FEB!AE22+MARET!AE22+APRIL!AE22+MEI!AE22+JUNI!AE22</f>
        <v>366765</v>
      </c>
      <c r="AF22" s="92">
        <f>JAN!AF22+FEB!AF22+MARET!AF22+APRIL!AF22+MEI!AF22+JUNI!AF22</f>
        <v>0</v>
      </c>
      <c r="AG22" s="92">
        <f>JAN!AG22+FEB!AG22+MARET!AG22+APRIL!AG22+MEI!AG22+JUNI!AG22</f>
        <v>0</v>
      </c>
      <c r="AH22" s="92">
        <f>JAN!AH22+FEB!AH22+MARET!AH22+APRIL!AH22+MEI!AH22+JUNI!AH22</f>
        <v>0</v>
      </c>
      <c r="AI22" s="92">
        <f>JAN!AI22+FEB!AI22+MARET!AI22+APRIL!AI22+MEI!AI22+JUNI!AI22</f>
        <v>0</v>
      </c>
      <c r="AJ22" s="92">
        <v>0</v>
      </c>
      <c r="AK22" s="92">
        <f>JAN!AK22+FEB!AK22+MARET!AK22+APRIL!AK22+MEI!AK22+JUNI!AK22</f>
        <v>0</v>
      </c>
      <c r="AL22" s="92">
        <f>JAN!AL22+FEB!AL22+MARET!AL22+APRIL!AL22+MEI!AL22+JUNI!AL22</f>
        <v>0</v>
      </c>
      <c r="AM22" s="92">
        <f>JAN!AM22+FEB!AM22+MARET!AM22+APRIL!AM22+MEI!AM22+JUNI!AM22</f>
        <v>0</v>
      </c>
      <c r="AN22" s="92">
        <f t="shared" si="5"/>
        <v>0</v>
      </c>
      <c r="AO22" s="92">
        <f>JAN!AO22+FEB!AO22+MARET!AO22+APRIL!AO22+MEI!AO22+JUNI!AO22</f>
        <v>12300000</v>
      </c>
      <c r="AP22" s="92">
        <f>JAN!AP22+FEB!AP22+MARET!AP22+APRIL!AP22+MEI!AP22+JUNI!AP22</f>
        <v>21600000</v>
      </c>
      <c r="AQ22" s="92">
        <f>JAN!AQ22+FEB!AQ22+MARET!AQ22+APRIL!AQ22+MEI!AQ22+JUNI!AQ22</f>
        <v>0</v>
      </c>
      <c r="AR22" s="92">
        <f>JAN!AR22+FEB!AR22+MARET!AR22+APRIL!AR22+MEI!AR22+JUNI!AR22</f>
        <v>0</v>
      </c>
      <c r="AS22" s="92">
        <f>JAN!AS22+FEB!AS22+MARET!AS22+APRIL!AS22+MEI!AS22+JUNI!AS22</f>
        <v>0</v>
      </c>
      <c r="AT22" s="92">
        <f t="shared" si="6"/>
        <v>33900000</v>
      </c>
      <c r="AU22" s="92">
        <f>JUNI!AU22</f>
        <v>0</v>
      </c>
      <c r="AV22" s="92">
        <f>JUNI!AV22</f>
        <v>0</v>
      </c>
      <c r="AW22" s="92">
        <f>JUNI!AW22</f>
        <v>0</v>
      </c>
      <c r="AX22" s="94">
        <f t="shared" si="7"/>
        <v>0</v>
      </c>
      <c r="AY22" s="95">
        <f t="shared" si="8"/>
        <v>0</v>
      </c>
      <c r="AZ22" s="95">
        <v>0</v>
      </c>
      <c r="BA22" s="95">
        <v>0</v>
      </c>
      <c r="BB22" s="95">
        <f t="shared" si="11"/>
        <v>0</v>
      </c>
      <c r="BC22" s="95">
        <f t="shared" si="12"/>
        <v>0</v>
      </c>
      <c r="BD22" s="95">
        <v>0</v>
      </c>
      <c r="BE22" s="95">
        <v>0</v>
      </c>
    </row>
    <row r="23" spans="1:57" ht="15.75" customHeight="1">
      <c r="A23" s="79">
        <v>15</v>
      </c>
      <c r="B23" s="80" t="s">
        <v>71</v>
      </c>
      <c r="C23" s="80"/>
      <c r="D23" s="81">
        <f>JAN!D23</f>
        <v>15712</v>
      </c>
      <c r="E23" s="81">
        <f>JAN!E23</f>
        <v>0</v>
      </c>
      <c r="F23" s="81">
        <f>JAN!F23</f>
        <v>0</v>
      </c>
      <c r="G23" s="81">
        <f t="shared" si="0"/>
        <v>15712</v>
      </c>
      <c r="H23" s="82">
        <f>FEB!H23</f>
        <v>27120000</v>
      </c>
      <c r="I23" s="82"/>
      <c r="J23" s="82"/>
      <c r="K23" s="82">
        <f>JUNI!K23</f>
        <v>70000000</v>
      </c>
      <c r="L23" s="82"/>
      <c r="M23" s="82"/>
      <c r="N23" s="82">
        <f t="shared" si="15"/>
        <v>97135712</v>
      </c>
      <c r="O23" s="82">
        <f>JAN!O23+FEB!O23+MARET!O23+APRIL!O23+MEI!O23+JUNI!O23</f>
        <v>31831</v>
      </c>
      <c r="P23" s="82">
        <f>JAN!P23+FEB!P23+MARET!P23+APRIL!P23+MEI!P23+JUNI!P23</f>
        <v>31831</v>
      </c>
      <c r="Q23" s="83"/>
      <c r="R23" s="82"/>
      <c r="S23" s="82"/>
      <c r="T23" s="82"/>
      <c r="U23" s="82">
        <f t="shared" si="16"/>
        <v>24749875</v>
      </c>
      <c r="V23" s="84"/>
      <c r="W23" s="82">
        <f>JAN!W23+FEB!W23+MARET!W23+APRIL!W23+MEI!W23+JUNI!W23</f>
        <v>15969278</v>
      </c>
      <c r="X23" s="82">
        <f>JAN!X23+FEB!X23+MARET!X23+APRIL!X23+MEI!X23+JUNI!X23</f>
        <v>0</v>
      </c>
      <c r="Y23" s="82">
        <f>JAN!Y23+FEB!Y23+MARET!Y23+APRIL!Y23+MEI!Y23+JUNI!Y23</f>
        <v>0</v>
      </c>
      <c r="Z23" s="82">
        <f>JAN!Z23+FEB!Z23+MARET!Z23+APRIL!Z23+MEI!Z23+JUNI!Z23</f>
        <v>8780597</v>
      </c>
      <c r="AA23" s="82">
        <f>JAN!AA23+FEB!AA23+MARET!AA23+APRIL!AA23+MEI!AA23+JUNI!AA23</f>
        <v>0</v>
      </c>
      <c r="AB23" s="82">
        <f>JAN!AB23+FEB!AB23+MARET!AB23+APRIL!AB23+MEI!AB23+JUNI!AB23</f>
        <v>0</v>
      </c>
      <c r="AC23" s="82">
        <f t="shared" si="3"/>
        <v>24749875</v>
      </c>
      <c r="AD23" s="82">
        <f>JAN!AD23+FEB!AD23+MARET!AD23+APRIL!AD23+MEI!AD23+JUNI!AD23</f>
        <v>2370125</v>
      </c>
      <c r="AE23" s="82">
        <f>JAN!AE23+FEB!AE23+MARET!AE23+APRIL!AE23+MEI!AE23+JUNI!AE23</f>
        <v>2370125</v>
      </c>
      <c r="AF23" s="82">
        <f>JAN!AF23+FEB!AF23+MARET!AF23+APRIL!AF23+MEI!AF23+JUNI!AF23</f>
        <v>0</v>
      </c>
      <c r="AG23" s="82">
        <f>JAN!AG23+FEB!AG23+MARET!AG23+APRIL!AG23+MEI!AG23+JUNI!AG23</f>
        <v>8780597</v>
      </c>
      <c r="AH23" s="82">
        <f>JAN!AH23+FEB!AH23+MARET!AH23+APRIL!AH23+MEI!AH23+JUNI!AH23</f>
        <v>0</v>
      </c>
      <c r="AI23" s="82">
        <f>JAN!AI23+FEB!AI23+MARET!AI23+APRIL!AI23+MEI!AI23+JUNI!AI23</f>
        <v>0</v>
      </c>
      <c r="AJ23" s="82">
        <f t="shared" ref="AJ23:AJ25" si="20">SUM(AF23:AI23)</f>
        <v>8780597</v>
      </c>
      <c r="AK23" s="82">
        <f>JAN!AK23+FEB!AK23+MARET!AK23+APRIL!AK23+MEI!AK23+JUNI!AK23</f>
        <v>0</v>
      </c>
      <c r="AL23" s="82">
        <f>JAN!AL23+FEB!AL23+MARET!AL23+APRIL!AL23+MEI!AL23+JUNI!AL23</f>
        <v>0</v>
      </c>
      <c r="AM23" s="82">
        <f>JAN!AM23+FEB!AM23+MARET!AM23+APRIL!AM23+MEI!AM23+JUNI!AM23</f>
        <v>0</v>
      </c>
      <c r="AN23" s="82">
        <f t="shared" si="5"/>
        <v>8780597</v>
      </c>
      <c r="AO23" s="82">
        <f>JAN!AO23+FEB!AO23+MARET!AO23+APRIL!AO23+MEI!AO23+JUNI!AO23</f>
        <v>11829278</v>
      </c>
      <c r="AP23" s="82">
        <f>JAN!AP23+FEB!AP23+MARET!AP23+APRIL!AP23+MEI!AP23+JUNI!AP23</f>
        <v>4140000</v>
      </c>
      <c r="AQ23" s="82">
        <f>JAN!AQ23+FEB!AQ23+MARET!AQ23+APRIL!AQ23+MEI!AQ23+JUNI!AQ23</f>
        <v>0</v>
      </c>
      <c r="AR23" s="82">
        <f>JAN!AR23+FEB!AR23+MARET!AR23+APRIL!AR23+MEI!AR23+JUNI!AR23</f>
        <v>0</v>
      </c>
      <c r="AS23" s="82">
        <f>JAN!AS23+FEB!AS23+MARET!AS23+APRIL!AS23+MEI!AS23+JUNI!AS23</f>
        <v>0</v>
      </c>
      <c r="AT23" s="82">
        <f t="shared" si="6"/>
        <v>15969278</v>
      </c>
      <c r="AU23" s="82">
        <f>JUNI!AU23</f>
        <v>15712</v>
      </c>
      <c r="AV23" s="82">
        <f>JUNI!AV23</f>
        <v>70000000</v>
      </c>
      <c r="AW23" s="82">
        <f>JUNI!AW23</f>
        <v>0</v>
      </c>
      <c r="AX23" s="84">
        <f t="shared" si="7"/>
        <v>70015712</v>
      </c>
      <c r="AY23" s="85">
        <f t="shared" si="8"/>
        <v>0</v>
      </c>
      <c r="AZ23" s="85">
        <f t="shared" ref="AZ23:AZ25" si="21">W23+Y23-AT23</f>
        <v>0</v>
      </c>
      <c r="BA23" s="85">
        <f t="shared" ref="BA23:BA25" si="22">Z23+AB23-AN23</f>
        <v>0</v>
      </c>
      <c r="BB23" s="85">
        <f>N23+O23-P23-U23-AE23-S23</f>
        <v>70015712</v>
      </c>
      <c r="BC23" s="85">
        <f t="shared" si="12"/>
        <v>0</v>
      </c>
      <c r="BD23" s="85">
        <f t="shared" ref="BD23:BD25" si="23">AD23-AE23</f>
        <v>0</v>
      </c>
      <c r="BE23" s="85">
        <f t="shared" ref="BE23:BE25" si="24">AW23-BD23</f>
        <v>0</v>
      </c>
    </row>
    <row r="24" spans="1:57" s="96" customFormat="1" ht="15.75" customHeight="1">
      <c r="A24" s="89">
        <v>16</v>
      </c>
      <c r="B24" s="90" t="s">
        <v>83</v>
      </c>
      <c r="C24" s="90"/>
      <c r="D24" s="91">
        <f>JAN!D24</f>
        <v>29739</v>
      </c>
      <c r="E24" s="91">
        <f>JAN!E24</f>
        <v>0</v>
      </c>
      <c r="F24" s="91">
        <f>JAN!F24</f>
        <v>0</v>
      </c>
      <c r="G24" s="91">
        <f t="shared" si="0"/>
        <v>29739</v>
      </c>
      <c r="H24" s="92">
        <f>JAN!H24</f>
        <v>46330000</v>
      </c>
      <c r="I24" s="92"/>
      <c r="J24" s="92"/>
      <c r="K24" s="92">
        <f>JUNI!K24</f>
        <v>35000000</v>
      </c>
      <c r="L24" s="92"/>
      <c r="M24" s="92"/>
      <c r="N24" s="92">
        <f t="shared" si="15"/>
        <v>81359739</v>
      </c>
      <c r="O24" s="92">
        <v>16775</v>
      </c>
      <c r="P24" s="92">
        <v>16775</v>
      </c>
      <c r="Q24" s="93"/>
      <c r="R24" s="92"/>
      <c r="S24" s="92"/>
      <c r="T24" s="92"/>
      <c r="U24" s="92">
        <f t="shared" si="16"/>
        <v>46330000</v>
      </c>
      <c r="V24" s="94"/>
      <c r="W24" s="92">
        <v>22084500</v>
      </c>
      <c r="X24" s="92">
        <v>0</v>
      </c>
      <c r="Y24" s="92">
        <v>0</v>
      </c>
      <c r="Z24" s="92">
        <v>24245500</v>
      </c>
      <c r="AA24" s="92">
        <f>JAN!AA24+FEB!AA24+MARET!AA24+APRIL!AA24+MEI!AA24+JUNI!AA24</f>
        <v>0</v>
      </c>
      <c r="AB24" s="92">
        <f>JAN!AB24+FEB!AB24+MARET!AB24+APRIL!AB24+MEI!AB24+JUNI!AB24</f>
        <v>0</v>
      </c>
      <c r="AC24" s="92">
        <f t="shared" si="3"/>
        <v>46330000</v>
      </c>
      <c r="AD24" s="92">
        <v>2247930</v>
      </c>
      <c r="AE24" s="92">
        <v>2247930</v>
      </c>
      <c r="AF24" s="92">
        <f>JAN!AF24+FEB!AF24+MARET!AF24+APRIL!AF24+MEI!AF24+JUNI!AF24</f>
        <v>0</v>
      </c>
      <c r="AG24" s="92">
        <v>24245500</v>
      </c>
      <c r="AH24" s="92">
        <v>0</v>
      </c>
      <c r="AI24" s="92"/>
      <c r="AJ24" s="92">
        <f t="shared" si="20"/>
        <v>24245500</v>
      </c>
      <c r="AK24" s="92">
        <f>JAN!AK24+FEB!AK24+MARET!AK24+APRIL!AK24+MEI!AK24+JUNI!AK24</f>
        <v>0</v>
      </c>
      <c r="AL24" s="92">
        <f>JAN!AL24+FEB!AL24+MARET!AL24+APRIL!AL24+MEI!AL24+JUNI!AL24</f>
        <v>0</v>
      </c>
      <c r="AM24" s="92">
        <f>JAN!AM24+FEB!AM24+MARET!AM24+APRIL!AM24+MEI!AM24+JUNI!AM24</f>
        <v>0</v>
      </c>
      <c r="AN24" s="92">
        <f t="shared" si="5"/>
        <v>24245500</v>
      </c>
      <c r="AO24" s="92">
        <v>10054500</v>
      </c>
      <c r="AP24" s="92">
        <v>2730000</v>
      </c>
      <c r="AQ24" s="92">
        <v>9300000</v>
      </c>
      <c r="AR24" s="92">
        <f>JAN!AR24+FEB!AR24+MARET!AR24+APRIL!AR24+MEI!AR24+JUNI!AR24</f>
        <v>0</v>
      </c>
      <c r="AS24" s="92">
        <f>JAN!AS24+FEB!AS24+MARET!AS24+APRIL!AS24+MEI!AS24+JUNI!AS24</f>
        <v>0</v>
      </c>
      <c r="AT24" s="92">
        <f t="shared" si="6"/>
        <v>22084500</v>
      </c>
      <c r="AU24" s="92">
        <v>35029739</v>
      </c>
      <c r="AV24" s="92"/>
      <c r="AW24" s="92">
        <f>JUNI!AW24</f>
        <v>0</v>
      </c>
      <c r="AX24" s="94">
        <f t="shared" si="7"/>
        <v>35029739</v>
      </c>
      <c r="AY24" s="95">
        <f t="shared" si="8"/>
        <v>0</v>
      </c>
      <c r="AZ24" s="95">
        <f t="shared" si="21"/>
        <v>0</v>
      </c>
      <c r="BA24" s="95">
        <f t="shared" si="22"/>
        <v>0</v>
      </c>
      <c r="BB24" s="95">
        <f>N24+O24-P24-U24+AD24-AE24-S24</f>
        <v>35029739</v>
      </c>
      <c r="BC24" s="95">
        <f t="shared" si="12"/>
        <v>0</v>
      </c>
      <c r="BD24" s="95">
        <f t="shared" si="23"/>
        <v>0</v>
      </c>
      <c r="BE24" s="95">
        <f t="shared" si="24"/>
        <v>0</v>
      </c>
    </row>
    <row r="25" spans="1:57" ht="15.75" customHeight="1">
      <c r="A25" s="79">
        <v>17</v>
      </c>
      <c r="B25" s="80" t="s">
        <v>73</v>
      </c>
      <c r="C25" s="80"/>
      <c r="D25" s="81">
        <f>JAN!D25</f>
        <v>0</v>
      </c>
      <c r="E25" s="81">
        <f>JAN!E25</f>
        <v>0</v>
      </c>
      <c r="F25" s="81">
        <f>JAN!F25</f>
        <v>0</v>
      </c>
      <c r="G25" s="81">
        <f t="shared" si="0"/>
        <v>0</v>
      </c>
      <c r="H25" s="82">
        <f>JAN!H25</f>
        <v>35030000</v>
      </c>
      <c r="I25" s="82"/>
      <c r="J25" s="82"/>
      <c r="K25" s="82">
        <f>JUNI!K25</f>
        <v>35000000</v>
      </c>
      <c r="L25" s="82"/>
      <c r="M25" s="82"/>
      <c r="N25" s="82">
        <f t="shared" si="15"/>
        <v>70030000</v>
      </c>
      <c r="O25" s="82">
        <f>JAN!O25+FEB!O25+MARET!O25+APRIL!O25+MEI!O25+JUNI!O25</f>
        <v>18468</v>
      </c>
      <c r="P25" s="82">
        <f>JAN!P25+FEB!P25+MARET!P25+APRIL!P25+MEI!P25+JUNI!P25</f>
        <v>18468</v>
      </c>
      <c r="Q25" s="83"/>
      <c r="R25" s="82"/>
      <c r="S25" s="82"/>
      <c r="T25" s="82"/>
      <c r="U25" s="82">
        <f t="shared" si="16"/>
        <v>31156562</v>
      </c>
      <c r="V25" s="84"/>
      <c r="W25" s="82">
        <f>JAN!W25+FEB!W25+MARET!W25+APRIL!W25+MEI!W25+JUNI!W25</f>
        <v>27627845</v>
      </c>
      <c r="X25" s="82">
        <f>JAN!X25+FEB!X25+MARET!X25+APRIL!X25+MEI!X25+JUNI!X25</f>
        <v>0</v>
      </c>
      <c r="Y25" s="82">
        <f>JAN!Y25+FEB!Y25+MARET!Y25+APRIL!Y25+MEI!Y25+JUNI!Y25</f>
        <v>0</v>
      </c>
      <c r="Z25" s="82">
        <f>JAN!Z25+FEB!Z25+MARET!Z25+APRIL!Z25+MEI!Z25+JUNI!Z25</f>
        <v>3528717</v>
      </c>
      <c r="AA25" s="82">
        <f>JAN!AA25+FEB!AA25+MARET!AA25+APRIL!AA25+MEI!AA25+JUNI!AA25</f>
        <v>0</v>
      </c>
      <c r="AB25" s="82">
        <f>JAN!AB25+FEB!AB25+MARET!AB25+APRIL!AB25+MEI!AB25+JUNI!AB25</f>
        <v>0</v>
      </c>
      <c r="AC25" s="82">
        <f t="shared" si="3"/>
        <v>31156562</v>
      </c>
      <c r="AD25" s="82">
        <f>JAN!AD25+FEB!AD25+MARET!AD25+APRIL!AD25+MEI!AD25+JUNI!AD25</f>
        <v>1560455</v>
      </c>
      <c r="AE25" s="82">
        <f>JAN!AE25+FEB!AE25+MARET!AE25+APRIL!AE25+MEI!AE25+JUNI!AE25</f>
        <v>1560455</v>
      </c>
      <c r="AF25" s="82">
        <f>JAN!AF25+FEB!AF25+MARET!AF25+APRIL!AF25+MEI!AF25+JUNI!AF25</f>
        <v>0</v>
      </c>
      <c r="AG25" s="82">
        <f>JAN!AG25+FEB!AG25+MARET!AG25+APRIL!AG25+MEI!AG25+JUNI!AG25</f>
        <v>0</v>
      </c>
      <c r="AH25" s="82">
        <f>JAN!AH25+FEB!AH25+MARET!AH25+APRIL!AH25+MEI!AH25+JUNI!AH25</f>
        <v>0</v>
      </c>
      <c r="AI25" s="82">
        <f>JAN!AI25+FEB!AI25+MARET!AI25+APRIL!AI25+MEI!AI25+JUNI!AI25</f>
        <v>0</v>
      </c>
      <c r="AJ25" s="82">
        <f t="shared" si="20"/>
        <v>0</v>
      </c>
      <c r="AK25" s="82">
        <f>JAN!AK25+FEB!AK25+MARET!AK25+APRIL!AK25+MEI!AK25+JUNI!AK25</f>
        <v>3528717</v>
      </c>
      <c r="AL25" s="82">
        <f>JAN!AL25+FEB!AL25+MARET!AL25+APRIL!AL25+MEI!AL25+JUNI!AL25</f>
        <v>0</v>
      </c>
      <c r="AM25" s="82">
        <f>JAN!AM25+FEB!AM25+MARET!AM25+APRIL!AM25+MEI!AM25+JUNI!AM25</f>
        <v>0</v>
      </c>
      <c r="AN25" s="82">
        <f t="shared" si="5"/>
        <v>3528717</v>
      </c>
      <c r="AO25" s="82">
        <f>JAN!AO25+FEB!AO25+MARET!AO25+APRIL!AO25+MEI!AO25+JUNI!AO25</f>
        <v>12777645</v>
      </c>
      <c r="AP25" s="82">
        <f>JAN!AP25+FEB!AP25+MARET!AP25+APRIL!AP25+MEI!AP25+JUNI!AP25</f>
        <v>14850200</v>
      </c>
      <c r="AQ25" s="82">
        <f>JAN!AQ25+FEB!AQ25+MARET!AQ25+APRIL!AQ25+MEI!AQ25+JUNI!AQ25</f>
        <v>0</v>
      </c>
      <c r="AR25" s="82">
        <f>JAN!AR25+FEB!AR25+MARET!AR25+APRIL!AR25+MEI!AR25+JUNI!AR25</f>
        <v>0</v>
      </c>
      <c r="AS25" s="82">
        <f>JAN!AS25+FEB!AS25+MARET!AS25+APRIL!AS25+MEI!AS25+JUNI!AS25</f>
        <v>0</v>
      </c>
      <c r="AT25" s="82">
        <f t="shared" si="6"/>
        <v>27627845</v>
      </c>
      <c r="AU25" s="82">
        <f>JUNI!AU25</f>
        <v>35000000</v>
      </c>
      <c r="AV25" s="82">
        <f>JUNI!AV25</f>
        <v>3873438</v>
      </c>
      <c r="AW25" s="82">
        <f>JUNI!AW25</f>
        <v>0</v>
      </c>
      <c r="AX25" s="84">
        <f t="shared" si="7"/>
        <v>38873438</v>
      </c>
      <c r="AY25" s="85">
        <f t="shared" si="8"/>
        <v>0</v>
      </c>
      <c r="AZ25" s="85">
        <f t="shared" si="21"/>
        <v>0</v>
      </c>
      <c r="BA25" s="85">
        <f t="shared" si="22"/>
        <v>0</v>
      </c>
      <c r="BB25" s="85">
        <f>N25+O25-P25-U25-T25+AD25-AE25-S25</f>
        <v>38873438</v>
      </c>
      <c r="BC25" s="85">
        <f t="shared" si="12"/>
        <v>0</v>
      </c>
      <c r="BD25" s="85">
        <f t="shared" si="23"/>
        <v>0</v>
      </c>
      <c r="BE25" s="85">
        <f t="shared" si="24"/>
        <v>0</v>
      </c>
    </row>
    <row r="26" spans="1:57" ht="15.75" customHeight="1">
      <c r="A26" s="86"/>
      <c r="B26" s="86" t="s">
        <v>74</v>
      </c>
      <c r="C26" s="87">
        <f t="shared" ref="C26:S26" si="25">SUM(C9:C25)</f>
        <v>0</v>
      </c>
      <c r="D26" s="87">
        <f t="shared" si="25"/>
        <v>5722560</v>
      </c>
      <c r="E26" s="87">
        <f t="shared" si="25"/>
        <v>0</v>
      </c>
      <c r="F26" s="87">
        <f t="shared" si="25"/>
        <v>0</v>
      </c>
      <c r="G26" s="88">
        <f t="shared" si="25"/>
        <v>5722560</v>
      </c>
      <c r="H26" s="88">
        <f t="shared" si="25"/>
        <v>1540755000</v>
      </c>
      <c r="I26" s="88">
        <f t="shared" si="25"/>
        <v>0</v>
      </c>
      <c r="J26" s="88">
        <f t="shared" si="25"/>
        <v>0</v>
      </c>
      <c r="K26" s="88">
        <f t="shared" si="25"/>
        <v>280000000</v>
      </c>
      <c r="L26" s="88">
        <f t="shared" si="25"/>
        <v>0</v>
      </c>
      <c r="M26" s="88">
        <f t="shared" si="25"/>
        <v>0</v>
      </c>
      <c r="N26" s="88">
        <f t="shared" si="25"/>
        <v>1826477560</v>
      </c>
      <c r="O26" s="88">
        <f t="shared" si="25"/>
        <v>1224037</v>
      </c>
      <c r="P26" s="88">
        <f t="shared" si="25"/>
        <v>1224037</v>
      </c>
      <c r="Q26" s="88">
        <f t="shared" si="25"/>
        <v>0</v>
      </c>
      <c r="R26" s="88">
        <f t="shared" si="25"/>
        <v>0</v>
      </c>
      <c r="S26" s="88">
        <f t="shared" si="25"/>
        <v>0</v>
      </c>
      <c r="T26" s="88"/>
      <c r="U26" s="88">
        <f t="shared" ref="U26:BE26" si="26">SUM(U9:U25)</f>
        <v>1507452137</v>
      </c>
      <c r="V26" s="88">
        <f t="shared" si="26"/>
        <v>0</v>
      </c>
      <c r="W26" s="88">
        <f t="shared" si="26"/>
        <v>1110391124</v>
      </c>
      <c r="X26" s="88">
        <f t="shared" si="26"/>
        <v>0</v>
      </c>
      <c r="Y26" s="88">
        <f t="shared" si="26"/>
        <v>0</v>
      </c>
      <c r="Z26" s="88">
        <f t="shared" si="26"/>
        <v>397061013</v>
      </c>
      <c r="AA26" s="88">
        <f t="shared" si="26"/>
        <v>0</v>
      </c>
      <c r="AB26" s="88">
        <f t="shared" si="26"/>
        <v>0</v>
      </c>
      <c r="AC26" s="88">
        <f t="shared" si="26"/>
        <v>1507452137</v>
      </c>
      <c r="AD26" s="88">
        <f t="shared" si="26"/>
        <v>57183192</v>
      </c>
      <c r="AE26" s="88">
        <f t="shared" si="26"/>
        <v>55722538</v>
      </c>
      <c r="AF26" s="88">
        <f t="shared" si="26"/>
        <v>0</v>
      </c>
      <c r="AG26" s="88">
        <f t="shared" si="26"/>
        <v>225476496</v>
      </c>
      <c r="AH26" s="88">
        <f t="shared" si="26"/>
        <v>0</v>
      </c>
      <c r="AI26" s="88">
        <f t="shared" si="26"/>
        <v>52285800</v>
      </c>
      <c r="AJ26" s="88">
        <f t="shared" si="26"/>
        <v>277762296</v>
      </c>
      <c r="AK26" s="88">
        <f t="shared" si="26"/>
        <v>119298717</v>
      </c>
      <c r="AL26" s="88">
        <f t="shared" si="26"/>
        <v>0</v>
      </c>
      <c r="AM26" s="88">
        <f t="shared" si="26"/>
        <v>0</v>
      </c>
      <c r="AN26" s="88">
        <f t="shared" si="26"/>
        <v>397061013</v>
      </c>
      <c r="AO26" s="88">
        <f t="shared" si="26"/>
        <v>370979572</v>
      </c>
      <c r="AP26" s="88">
        <f t="shared" si="26"/>
        <v>657167415</v>
      </c>
      <c r="AQ26" s="88">
        <f t="shared" si="26"/>
        <v>18625000</v>
      </c>
      <c r="AR26" s="88">
        <f t="shared" si="26"/>
        <v>63619137</v>
      </c>
      <c r="AS26" s="88">
        <f t="shared" si="26"/>
        <v>0</v>
      </c>
      <c r="AT26" s="88">
        <f t="shared" si="26"/>
        <v>1110391124</v>
      </c>
      <c r="AU26" s="88">
        <f t="shared" si="26"/>
        <v>232545160</v>
      </c>
      <c r="AV26" s="88">
        <f t="shared" si="26"/>
        <v>84110138</v>
      </c>
      <c r="AW26" s="88">
        <f t="shared" si="26"/>
        <v>1460654</v>
      </c>
      <c r="AX26" s="88">
        <f t="shared" si="26"/>
        <v>318115952</v>
      </c>
      <c r="AY26" s="88">
        <f t="shared" si="26"/>
        <v>0</v>
      </c>
      <c r="AZ26" s="88">
        <f t="shared" si="26"/>
        <v>0</v>
      </c>
      <c r="BA26" s="88">
        <f t="shared" si="26"/>
        <v>0</v>
      </c>
      <c r="BB26" s="88">
        <f t="shared" si="26"/>
        <v>318115952</v>
      </c>
      <c r="BC26" s="88">
        <f t="shared" si="26"/>
        <v>0</v>
      </c>
      <c r="BD26" s="88">
        <f t="shared" si="26"/>
        <v>1460654</v>
      </c>
      <c r="BE26" s="88">
        <f t="shared" si="26"/>
        <v>0</v>
      </c>
    </row>
    <row r="27" spans="1:5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/>
      <c r="X27" s="2"/>
      <c r="Y27" s="2"/>
      <c r="Z27" s="6"/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</row>
    <row r="28" spans="1:57" ht="15.75" customHeight="1"/>
    <row r="29" spans="1:57" ht="15.75" customHeight="1"/>
    <row r="30" spans="1:57" ht="15.75" customHeight="1"/>
    <row r="31" spans="1:57" ht="15.75" customHeight="1"/>
    <row r="32" spans="1:5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6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0"/>
  <sheetViews>
    <sheetView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W27" sqref="W27:AA27"/>
    </sheetView>
  </sheetViews>
  <sheetFormatPr defaultColWidth="14.42578125" defaultRowHeight="15" customHeight="1"/>
  <cols>
    <col min="1" max="1" width="5.5703125" customWidth="1"/>
    <col min="2" max="2" width="30.7109375" customWidth="1"/>
    <col min="3" max="3" width="18.5703125" customWidth="1"/>
    <col min="4" max="7" width="19.28515625" customWidth="1"/>
    <col min="8" max="9" width="22.42578125" customWidth="1"/>
    <col min="10" max="10" width="18.7109375" customWidth="1"/>
    <col min="11" max="11" width="18.140625" customWidth="1"/>
    <col min="12" max="12" width="17" customWidth="1"/>
    <col min="13" max="13" width="16.85546875" customWidth="1"/>
    <col min="14" max="14" width="20.140625" customWidth="1"/>
    <col min="15" max="15" width="18.7109375" customWidth="1"/>
    <col min="16" max="20" width="15.85546875" customWidth="1"/>
    <col min="21" max="21" width="20.28515625" customWidth="1"/>
    <col min="22" max="22" width="17" customWidth="1"/>
    <col min="23" max="23" width="19.5703125" customWidth="1"/>
    <col min="24" max="24" width="15.85546875" customWidth="1"/>
    <col min="25" max="25" width="18.140625" customWidth="1"/>
    <col min="26" max="26" width="18.42578125" customWidth="1"/>
    <col min="27" max="27" width="15.85546875" customWidth="1"/>
    <col min="28" max="28" width="18.140625" customWidth="1"/>
    <col min="29" max="29" width="21" customWidth="1"/>
    <col min="30" max="31" width="20.28515625" customWidth="1"/>
    <col min="32" max="32" width="16.5703125" customWidth="1"/>
    <col min="33" max="33" width="18.5703125" customWidth="1"/>
    <col min="34" max="34" width="16.5703125" customWidth="1"/>
    <col min="35" max="36" width="18.140625" customWidth="1"/>
    <col min="37" max="37" width="21.7109375" customWidth="1"/>
    <col min="38" max="39" width="16.5703125" customWidth="1"/>
    <col min="40" max="40" width="19.42578125" customWidth="1"/>
    <col min="41" max="41" width="23.5703125" customWidth="1"/>
    <col min="42" max="42" width="20.28515625" customWidth="1"/>
    <col min="43" max="45" width="19.140625" customWidth="1"/>
    <col min="46" max="46" width="19.85546875" customWidth="1"/>
    <col min="47" max="47" width="17.85546875" customWidth="1"/>
    <col min="48" max="48" width="18.140625" customWidth="1"/>
    <col min="49" max="49" width="14.7109375" customWidth="1"/>
    <col min="50" max="50" width="17.85546875" customWidth="1"/>
    <col min="51" max="69" width="9.140625" customWidth="1"/>
  </cols>
  <sheetData>
    <row r="1" spans="1:69">
      <c r="A1" s="1" t="s">
        <v>88</v>
      </c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</row>
    <row r="2" spans="1:69">
      <c r="A2" s="129" t="s">
        <v>1</v>
      </c>
      <c r="B2" s="125"/>
      <c r="C2" s="4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>
      <c r="A3" s="2"/>
      <c r="B3" s="2"/>
      <c r="C3" s="2"/>
      <c r="D3" s="2"/>
      <c r="E3" s="5"/>
      <c r="F3" s="2"/>
      <c r="G3" s="5"/>
      <c r="H3" s="2"/>
      <c r="I3" s="2"/>
      <c r="J3" s="2"/>
      <c r="K3" s="2"/>
      <c r="L3" s="2"/>
      <c r="M3" s="6"/>
      <c r="N3" s="6"/>
      <c r="O3" s="2"/>
      <c r="P3" s="2"/>
      <c r="Q3" s="2"/>
      <c r="R3" s="2"/>
      <c r="S3" s="2"/>
      <c r="T3" s="2"/>
      <c r="U3" s="6"/>
      <c r="V3" s="2"/>
      <c r="W3" s="2"/>
      <c r="X3" s="2"/>
      <c r="Y3" s="2"/>
      <c r="Z3" s="2"/>
      <c r="AA3" s="2"/>
      <c r="AB3" s="2"/>
      <c r="AC3" s="2"/>
      <c r="AD3" s="2"/>
      <c r="AE3" s="6"/>
      <c r="AF3" s="2"/>
      <c r="AG3" s="2"/>
      <c r="AH3" s="2"/>
      <c r="AI3" s="6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6"/>
      <c r="AW3" s="6"/>
      <c r="AX3" s="6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</row>
    <row r="4" spans="1:69">
      <c r="A4" s="2"/>
      <c r="B4" s="2"/>
      <c r="C4" s="2"/>
      <c r="D4" s="2"/>
      <c r="E4" s="2"/>
      <c r="F4" s="2"/>
      <c r="G4" s="2"/>
      <c r="H4" s="2"/>
      <c r="I4" s="2"/>
      <c r="J4" s="6"/>
      <c r="K4" s="2"/>
      <c r="L4" s="2"/>
      <c r="M4" s="2"/>
      <c r="N4" s="2"/>
      <c r="O4" s="2"/>
      <c r="P4" s="2"/>
      <c r="Q4" s="6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6"/>
      <c r="AG4" s="2"/>
      <c r="AH4" s="2"/>
      <c r="AI4" s="2"/>
      <c r="AJ4" s="2"/>
      <c r="AK4" s="2"/>
      <c r="AL4" s="2"/>
      <c r="AM4" s="2"/>
      <c r="AN4" s="2"/>
      <c r="AO4" s="5"/>
      <c r="AP4" s="5"/>
      <c r="AQ4" s="5"/>
      <c r="AR4" s="5"/>
      <c r="AS4" s="5">
        <v>0</v>
      </c>
      <c r="AT4" s="2"/>
      <c r="AU4" s="2"/>
      <c r="AV4" s="2"/>
      <c r="AW4" s="2"/>
      <c r="AX4" s="2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</row>
    <row r="5" spans="1:69" ht="15" customHeight="1">
      <c r="A5" s="119" t="s">
        <v>2</v>
      </c>
      <c r="B5" s="119" t="s">
        <v>3</v>
      </c>
      <c r="C5" s="9"/>
      <c r="D5" s="122" t="s">
        <v>4</v>
      </c>
      <c r="E5" s="130"/>
      <c r="F5" s="130"/>
      <c r="G5" s="127"/>
      <c r="H5" s="132"/>
      <c r="I5" s="130"/>
      <c r="J5" s="130"/>
      <c r="K5" s="130"/>
      <c r="L5" s="130"/>
      <c r="M5" s="127"/>
      <c r="N5" s="133" t="s">
        <v>5</v>
      </c>
      <c r="O5" s="133" t="s">
        <v>6</v>
      </c>
      <c r="P5" s="133" t="s">
        <v>7</v>
      </c>
      <c r="Q5" s="133" t="s">
        <v>8</v>
      </c>
      <c r="R5" s="133" t="s">
        <v>9</v>
      </c>
      <c r="S5" s="133" t="s">
        <v>10</v>
      </c>
      <c r="T5" s="133" t="s">
        <v>86</v>
      </c>
      <c r="U5" s="133" t="s">
        <v>12</v>
      </c>
      <c r="V5" s="117" t="s">
        <v>13</v>
      </c>
      <c r="W5" s="116"/>
      <c r="X5" s="116"/>
      <c r="Y5" s="116"/>
      <c r="Z5" s="116"/>
      <c r="AA5" s="116"/>
      <c r="AB5" s="116"/>
      <c r="AC5" s="119" t="s">
        <v>14</v>
      </c>
      <c r="AD5" s="126" t="s">
        <v>15</v>
      </c>
      <c r="AE5" s="127"/>
      <c r="AF5" s="115" t="s">
        <v>16</v>
      </c>
      <c r="AG5" s="116"/>
      <c r="AH5" s="116"/>
      <c r="AI5" s="118"/>
      <c r="AJ5" s="119" t="s">
        <v>17</v>
      </c>
      <c r="AK5" s="119" t="s">
        <v>18</v>
      </c>
      <c r="AL5" s="119" t="s">
        <v>19</v>
      </c>
      <c r="AM5" s="119" t="s">
        <v>20</v>
      </c>
      <c r="AN5" s="119" t="s">
        <v>21</v>
      </c>
      <c r="AO5" s="115" t="s">
        <v>22</v>
      </c>
      <c r="AP5" s="116"/>
      <c r="AQ5" s="116"/>
      <c r="AR5" s="116"/>
      <c r="AS5" s="116"/>
      <c r="AT5" s="119" t="s">
        <v>23</v>
      </c>
      <c r="AU5" s="117" t="s">
        <v>24</v>
      </c>
      <c r="AV5" s="116"/>
      <c r="AW5" s="116"/>
      <c r="AX5" s="118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</row>
    <row r="6" spans="1:69" ht="30" customHeight="1">
      <c r="A6" s="121"/>
      <c r="B6" s="121"/>
      <c r="C6" s="10"/>
      <c r="D6" s="123"/>
      <c r="E6" s="131"/>
      <c r="F6" s="131"/>
      <c r="G6" s="128"/>
      <c r="H6" s="131"/>
      <c r="I6" s="131"/>
      <c r="J6" s="131"/>
      <c r="K6" s="131"/>
      <c r="L6" s="131"/>
      <c r="M6" s="128"/>
      <c r="N6" s="121"/>
      <c r="O6" s="121"/>
      <c r="P6" s="121"/>
      <c r="Q6" s="121"/>
      <c r="R6" s="121"/>
      <c r="S6" s="121"/>
      <c r="T6" s="121"/>
      <c r="U6" s="121"/>
      <c r="V6" s="11" t="s">
        <v>25</v>
      </c>
      <c r="W6" s="115" t="s">
        <v>26</v>
      </c>
      <c r="X6" s="116"/>
      <c r="Y6" s="116"/>
      <c r="Z6" s="115" t="s">
        <v>27</v>
      </c>
      <c r="AA6" s="116"/>
      <c r="AB6" s="116"/>
      <c r="AC6" s="121"/>
      <c r="AD6" s="123"/>
      <c r="AE6" s="128"/>
      <c r="AF6" s="8" t="s">
        <v>28</v>
      </c>
      <c r="AG6" s="8" t="s">
        <v>29</v>
      </c>
      <c r="AH6" s="8" t="s">
        <v>30</v>
      </c>
      <c r="AI6" s="8" t="s">
        <v>31</v>
      </c>
      <c r="AJ6" s="121"/>
      <c r="AK6" s="121"/>
      <c r="AL6" s="121"/>
      <c r="AM6" s="121"/>
      <c r="AN6" s="121"/>
      <c r="AO6" s="119" t="s">
        <v>32</v>
      </c>
      <c r="AP6" s="119" t="s">
        <v>33</v>
      </c>
      <c r="AQ6" s="119" t="s">
        <v>34</v>
      </c>
      <c r="AR6" s="119" t="s">
        <v>35</v>
      </c>
      <c r="AS6" s="122" t="s">
        <v>36</v>
      </c>
      <c r="AT6" s="121"/>
      <c r="AU6" s="119" t="s">
        <v>37</v>
      </c>
      <c r="AV6" s="119" t="s">
        <v>38</v>
      </c>
      <c r="AW6" s="119" t="s">
        <v>39</v>
      </c>
      <c r="AX6" s="119" t="s">
        <v>24</v>
      </c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</row>
    <row r="7" spans="1:69" ht="49.5" customHeight="1">
      <c r="A7" s="120"/>
      <c r="B7" s="120"/>
      <c r="C7" s="11"/>
      <c r="D7" s="11" t="s">
        <v>40</v>
      </c>
      <c r="E7" s="11" t="s">
        <v>41</v>
      </c>
      <c r="F7" s="11" t="s">
        <v>42</v>
      </c>
      <c r="G7" s="11" t="s">
        <v>43</v>
      </c>
      <c r="H7" s="11" t="s">
        <v>44</v>
      </c>
      <c r="I7" s="11" t="s">
        <v>45</v>
      </c>
      <c r="J7" s="11" t="s">
        <v>46</v>
      </c>
      <c r="K7" s="11" t="s">
        <v>47</v>
      </c>
      <c r="L7" s="11" t="s">
        <v>48</v>
      </c>
      <c r="M7" s="11" t="s">
        <v>49</v>
      </c>
      <c r="N7" s="120"/>
      <c r="O7" s="120"/>
      <c r="P7" s="120"/>
      <c r="Q7" s="120"/>
      <c r="R7" s="120"/>
      <c r="S7" s="120"/>
      <c r="T7" s="120"/>
      <c r="U7" s="120"/>
      <c r="V7" s="12" t="s">
        <v>50</v>
      </c>
      <c r="W7" s="12" t="s">
        <v>50</v>
      </c>
      <c r="X7" s="12" t="s">
        <v>51</v>
      </c>
      <c r="Y7" s="12" t="s">
        <v>52</v>
      </c>
      <c r="Z7" s="11" t="s">
        <v>50</v>
      </c>
      <c r="AA7" s="11" t="s">
        <v>51</v>
      </c>
      <c r="AB7" s="11" t="s">
        <v>52</v>
      </c>
      <c r="AC7" s="120"/>
      <c r="AD7" s="11" t="s">
        <v>53</v>
      </c>
      <c r="AE7" s="13" t="s">
        <v>54</v>
      </c>
      <c r="AF7" s="11"/>
      <c r="AG7" s="11"/>
      <c r="AH7" s="11"/>
      <c r="AI7" s="11"/>
      <c r="AJ7" s="120"/>
      <c r="AK7" s="120"/>
      <c r="AL7" s="120"/>
      <c r="AM7" s="120"/>
      <c r="AN7" s="120"/>
      <c r="AO7" s="120"/>
      <c r="AP7" s="120"/>
      <c r="AQ7" s="120"/>
      <c r="AR7" s="120"/>
      <c r="AS7" s="123"/>
      <c r="AT7" s="120"/>
      <c r="AU7" s="120"/>
      <c r="AV7" s="120"/>
      <c r="AW7" s="120"/>
      <c r="AX7" s="120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</row>
    <row r="8" spans="1:69">
      <c r="A8" s="17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/>
      <c r="U8" s="17">
        <v>19</v>
      </c>
      <c r="V8" s="17">
        <v>20</v>
      </c>
      <c r="W8" s="17">
        <v>21</v>
      </c>
      <c r="X8" s="17">
        <v>22</v>
      </c>
      <c r="Y8" s="17">
        <v>23</v>
      </c>
      <c r="Z8" s="17">
        <v>24</v>
      </c>
      <c r="AA8" s="17">
        <v>25</v>
      </c>
      <c r="AB8" s="17">
        <v>26</v>
      </c>
      <c r="AC8" s="17">
        <v>27</v>
      </c>
      <c r="AD8" s="17">
        <v>28</v>
      </c>
      <c r="AE8" s="17">
        <v>29</v>
      </c>
      <c r="AF8" s="17">
        <v>30</v>
      </c>
      <c r="AG8" s="17">
        <v>31</v>
      </c>
      <c r="AH8" s="17">
        <v>32</v>
      </c>
      <c r="AI8" s="17">
        <v>33</v>
      </c>
      <c r="AJ8" s="17">
        <v>34</v>
      </c>
      <c r="AK8" s="17">
        <v>35</v>
      </c>
      <c r="AL8" s="17">
        <v>36</v>
      </c>
      <c r="AM8" s="17">
        <v>37</v>
      </c>
      <c r="AN8" s="17">
        <v>38</v>
      </c>
      <c r="AO8" s="17">
        <v>39</v>
      </c>
      <c r="AP8" s="17">
        <v>40</v>
      </c>
      <c r="AQ8" s="17">
        <v>41</v>
      </c>
      <c r="AR8" s="17">
        <v>42</v>
      </c>
      <c r="AS8" s="17">
        <v>43</v>
      </c>
      <c r="AT8" s="17">
        <v>44</v>
      </c>
      <c r="AU8" s="17">
        <v>45</v>
      </c>
      <c r="AV8" s="17">
        <v>46</v>
      </c>
      <c r="AW8" s="17">
        <v>47</v>
      </c>
      <c r="AX8" s="17">
        <v>48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s="103" customFormat="1">
      <c r="A9" s="97">
        <v>1</v>
      </c>
      <c r="B9" s="98" t="s">
        <v>57</v>
      </c>
      <c r="C9" s="98"/>
      <c r="D9" s="99">
        <v>496019</v>
      </c>
      <c r="E9" s="99"/>
      <c r="F9" s="99"/>
      <c r="G9" s="99">
        <v>496019</v>
      </c>
      <c r="H9" s="100">
        <v>55935000</v>
      </c>
      <c r="I9" s="100">
        <v>55935000</v>
      </c>
      <c r="J9" s="100">
        <v>0</v>
      </c>
      <c r="K9" s="100">
        <v>0</v>
      </c>
      <c r="L9" s="100"/>
      <c r="M9" s="100"/>
      <c r="N9" s="100">
        <v>112366019</v>
      </c>
      <c r="O9" s="100">
        <v>34888</v>
      </c>
      <c r="P9" s="100">
        <v>34888</v>
      </c>
      <c r="Q9" s="101"/>
      <c r="R9" s="100"/>
      <c r="S9" s="100"/>
      <c r="T9" s="100"/>
      <c r="U9" s="100">
        <v>111870000</v>
      </c>
      <c r="V9" s="102"/>
      <c r="W9" s="100">
        <v>89319000</v>
      </c>
      <c r="X9" s="100">
        <v>0</v>
      </c>
      <c r="Y9" s="100">
        <v>0</v>
      </c>
      <c r="Z9" s="100">
        <v>22551000</v>
      </c>
      <c r="AA9" s="100">
        <v>0</v>
      </c>
      <c r="AB9" s="100">
        <v>0</v>
      </c>
      <c r="AC9" s="100">
        <v>111870000</v>
      </c>
      <c r="AD9" s="100">
        <v>11332</v>
      </c>
      <c r="AE9" s="100">
        <v>11332</v>
      </c>
      <c r="AF9" s="100">
        <v>0</v>
      </c>
      <c r="AG9" s="100">
        <v>0</v>
      </c>
      <c r="AH9" s="100">
        <v>0</v>
      </c>
      <c r="AI9" s="100">
        <v>22551000</v>
      </c>
      <c r="AJ9" s="100">
        <v>22551000</v>
      </c>
      <c r="AK9" s="100">
        <v>0</v>
      </c>
      <c r="AL9" s="100"/>
      <c r="AM9" s="100"/>
      <c r="AN9" s="100">
        <v>22551000</v>
      </c>
      <c r="AO9" s="100">
        <v>16525200</v>
      </c>
      <c r="AP9" s="100">
        <v>70993800</v>
      </c>
      <c r="AQ9" s="100">
        <v>1800000</v>
      </c>
      <c r="AR9" s="100">
        <v>0</v>
      </c>
      <c r="AS9" s="100">
        <v>0</v>
      </c>
      <c r="AT9" s="100">
        <v>89319000</v>
      </c>
      <c r="AU9" s="100">
        <v>496019</v>
      </c>
      <c r="AV9" s="100">
        <v>0</v>
      </c>
      <c r="AW9" s="100">
        <v>0</v>
      </c>
      <c r="AX9" s="100">
        <v>496019</v>
      </c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</row>
    <row r="10" spans="1:69" s="103" customFormat="1">
      <c r="A10" s="97">
        <v>2</v>
      </c>
      <c r="B10" s="98" t="s">
        <v>58</v>
      </c>
      <c r="C10" s="98"/>
      <c r="D10" s="99">
        <v>1151176</v>
      </c>
      <c r="E10" s="99"/>
      <c r="F10" s="99"/>
      <c r="G10" s="99">
        <v>1151176</v>
      </c>
      <c r="H10" s="100">
        <v>74580000</v>
      </c>
      <c r="I10" s="100">
        <v>74580000</v>
      </c>
      <c r="J10" s="100"/>
      <c r="K10" s="100">
        <v>0</v>
      </c>
      <c r="L10" s="100"/>
      <c r="M10" s="100"/>
      <c r="N10" s="100">
        <v>150311176</v>
      </c>
      <c r="O10" s="100">
        <v>112315</v>
      </c>
      <c r="P10" s="100">
        <v>112315</v>
      </c>
      <c r="Q10" s="101"/>
      <c r="R10" s="100"/>
      <c r="S10" s="100"/>
      <c r="T10" s="100"/>
      <c r="U10" s="100">
        <v>149160000</v>
      </c>
      <c r="V10" s="102"/>
      <c r="W10" s="100">
        <v>132378700</v>
      </c>
      <c r="X10" s="100">
        <v>0</v>
      </c>
      <c r="Y10" s="100">
        <v>0</v>
      </c>
      <c r="Z10" s="100">
        <v>16781300</v>
      </c>
      <c r="AA10" s="100">
        <v>0</v>
      </c>
      <c r="AB10" s="100">
        <v>0</v>
      </c>
      <c r="AC10" s="100">
        <v>149160000</v>
      </c>
      <c r="AD10" s="100">
        <v>4135782</v>
      </c>
      <c r="AE10" s="100">
        <v>4135782</v>
      </c>
      <c r="AF10" s="100"/>
      <c r="AG10" s="100">
        <v>10000000</v>
      </c>
      <c r="AH10" s="100">
        <v>0</v>
      </c>
      <c r="AI10" s="100">
        <v>6781300</v>
      </c>
      <c r="AJ10" s="100">
        <v>16781300</v>
      </c>
      <c r="AK10" s="100">
        <v>0</v>
      </c>
      <c r="AL10" s="100"/>
      <c r="AM10" s="100"/>
      <c r="AN10" s="100">
        <v>16781300</v>
      </c>
      <c r="AO10" s="100">
        <v>49361500</v>
      </c>
      <c r="AP10" s="100">
        <v>83017200</v>
      </c>
      <c r="AQ10" s="100">
        <v>0</v>
      </c>
      <c r="AR10" s="100">
        <v>0</v>
      </c>
      <c r="AS10" s="100">
        <v>0</v>
      </c>
      <c r="AT10" s="100">
        <v>132378700</v>
      </c>
      <c r="AU10" s="100">
        <v>1151176</v>
      </c>
      <c r="AV10" s="100">
        <v>0</v>
      </c>
      <c r="AW10" s="100">
        <v>0</v>
      </c>
      <c r="AX10" s="100">
        <v>1151176</v>
      </c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</row>
    <row r="11" spans="1:69" s="103" customFormat="1">
      <c r="A11" s="97">
        <v>3</v>
      </c>
      <c r="B11" s="98" t="s">
        <v>59</v>
      </c>
      <c r="C11" s="98"/>
      <c r="D11" s="99">
        <v>544302</v>
      </c>
      <c r="E11" s="99"/>
      <c r="F11" s="99"/>
      <c r="G11" s="99">
        <v>544302</v>
      </c>
      <c r="H11" s="100">
        <v>173455000</v>
      </c>
      <c r="I11" s="100">
        <v>173455000</v>
      </c>
      <c r="J11" s="100"/>
      <c r="K11" s="100">
        <v>0</v>
      </c>
      <c r="L11" s="100"/>
      <c r="M11" s="100"/>
      <c r="N11" s="100">
        <v>347454302</v>
      </c>
      <c r="O11" s="100">
        <v>156488</v>
      </c>
      <c r="P11" s="100">
        <v>156488</v>
      </c>
      <c r="Q11" s="101"/>
      <c r="R11" s="100"/>
      <c r="S11" s="100"/>
      <c r="T11" s="100"/>
      <c r="U11" s="100">
        <v>346910000</v>
      </c>
      <c r="V11" s="102"/>
      <c r="W11" s="100">
        <v>182729000</v>
      </c>
      <c r="X11" s="100">
        <v>0</v>
      </c>
      <c r="Y11" s="100">
        <v>0</v>
      </c>
      <c r="Z11" s="100">
        <v>164181000</v>
      </c>
      <c r="AA11" s="100">
        <v>0</v>
      </c>
      <c r="AB11" s="100">
        <v>0</v>
      </c>
      <c r="AC11" s="100">
        <v>346910000</v>
      </c>
      <c r="AD11" s="100">
        <v>15455604</v>
      </c>
      <c r="AE11" s="100">
        <v>15455604</v>
      </c>
      <c r="AF11" s="100"/>
      <c r="AG11" s="100">
        <v>68461000</v>
      </c>
      <c r="AH11" s="100">
        <v>0</v>
      </c>
      <c r="AI11" s="100">
        <v>8220000</v>
      </c>
      <c r="AJ11" s="100">
        <v>76681000</v>
      </c>
      <c r="AK11" s="100">
        <v>87500000</v>
      </c>
      <c r="AL11" s="100"/>
      <c r="AM11" s="100"/>
      <c r="AN11" s="100">
        <v>164181000</v>
      </c>
      <c r="AO11" s="100">
        <v>22489700</v>
      </c>
      <c r="AP11" s="100">
        <v>160239300</v>
      </c>
      <c r="AQ11" s="100">
        <v>0</v>
      </c>
      <c r="AR11" s="100">
        <v>0</v>
      </c>
      <c r="AS11" s="100">
        <v>0</v>
      </c>
      <c r="AT11" s="100">
        <v>182729000</v>
      </c>
      <c r="AU11" s="100">
        <v>544302</v>
      </c>
      <c r="AV11" s="100">
        <v>0</v>
      </c>
      <c r="AW11" s="100">
        <v>0</v>
      </c>
      <c r="AX11" s="100">
        <v>544302</v>
      </c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</row>
    <row r="12" spans="1:69" s="103" customFormat="1" ht="15.75" customHeight="1">
      <c r="A12" s="97">
        <v>4</v>
      </c>
      <c r="B12" s="98" t="s">
        <v>60</v>
      </c>
      <c r="C12" s="98"/>
      <c r="D12" s="99">
        <v>51081</v>
      </c>
      <c r="E12" s="99"/>
      <c r="F12" s="99"/>
      <c r="G12" s="99">
        <v>51081</v>
      </c>
      <c r="H12" s="100">
        <v>28815000</v>
      </c>
      <c r="I12" s="100">
        <v>28815000</v>
      </c>
      <c r="J12" s="100"/>
      <c r="K12" s="100">
        <v>0</v>
      </c>
      <c r="L12" s="100"/>
      <c r="M12" s="100"/>
      <c r="N12" s="100">
        <v>57681081</v>
      </c>
      <c r="O12" s="100">
        <v>17163</v>
      </c>
      <c r="P12" s="100">
        <v>17163</v>
      </c>
      <c r="Q12" s="101"/>
      <c r="R12" s="100"/>
      <c r="S12" s="100"/>
      <c r="T12" s="100"/>
      <c r="U12" s="100">
        <v>57630000</v>
      </c>
      <c r="V12" s="102"/>
      <c r="W12" s="100">
        <v>57630000</v>
      </c>
      <c r="X12" s="100">
        <v>0</v>
      </c>
      <c r="Y12" s="100">
        <v>0</v>
      </c>
      <c r="Z12" s="100">
        <v>0</v>
      </c>
      <c r="AA12" s="100">
        <v>0</v>
      </c>
      <c r="AB12" s="100">
        <v>0</v>
      </c>
      <c r="AC12" s="100">
        <v>57630000</v>
      </c>
      <c r="AD12" s="100">
        <v>0</v>
      </c>
      <c r="AE12" s="100">
        <v>0</v>
      </c>
      <c r="AF12" s="100"/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/>
      <c r="AM12" s="100"/>
      <c r="AN12" s="100">
        <v>0</v>
      </c>
      <c r="AO12" s="100">
        <v>21030000</v>
      </c>
      <c r="AP12" s="100">
        <v>36600000</v>
      </c>
      <c r="AQ12" s="100">
        <v>0</v>
      </c>
      <c r="AR12" s="100">
        <v>0</v>
      </c>
      <c r="AS12" s="100">
        <v>0</v>
      </c>
      <c r="AT12" s="100">
        <v>57630000</v>
      </c>
      <c r="AU12" s="100">
        <v>51081</v>
      </c>
      <c r="AV12" s="100">
        <v>0</v>
      </c>
      <c r="AW12" s="100">
        <v>0</v>
      </c>
      <c r="AX12" s="100">
        <v>51081</v>
      </c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</row>
    <row r="13" spans="1:69" s="103" customFormat="1" ht="14.25" customHeight="1">
      <c r="A13" s="97">
        <v>5</v>
      </c>
      <c r="B13" s="98" t="s">
        <v>61</v>
      </c>
      <c r="C13" s="98"/>
      <c r="D13" s="99">
        <v>1095865</v>
      </c>
      <c r="E13" s="99"/>
      <c r="F13" s="99"/>
      <c r="G13" s="99">
        <v>1095865</v>
      </c>
      <c r="H13" s="100">
        <v>131645000</v>
      </c>
      <c r="I13" s="100">
        <v>131645000</v>
      </c>
      <c r="J13" s="100"/>
      <c r="K13" s="100">
        <v>35000000</v>
      </c>
      <c r="L13" s="100"/>
      <c r="M13" s="100"/>
      <c r="N13" s="100">
        <v>299385865</v>
      </c>
      <c r="O13" s="100">
        <v>228118</v>
      </c>
      <c r="P13" s="100">
        <v>228118</v>
      </c>
      <c r="Q13" s="101"/>
      <c r="R13" s="100"/>
      <c r="S13" s="100"/>
      <c r="T13" s="100"/>
      <c r="U13" s="100">
        <v>298290000</v>
      </c>
      <c r="V13" s="102"/>
      <c r="W13" s="100">
        <v>198079500</v>
      </c>
      <c r="X13" s="100">
        <v>0</v>
      </c>
      <c r="Y13" s="100">
        <v>35000000</v>
      </c>
      <c r="Z13" s="100">
        <v>65210500</v>
      </c>
      <c r="AA13" s="100">
        <v>0</v>
      </c>
      <c r="AB13" s="100">
        <v>0</v>
      </c>
      <c r="AC13" s="100">
        <v>298290000</v>
      </c>
      <c r="AD13" s="100">
        <v>10330801.810810812</v>
      </c>
      <c r="AE13" s="100">
        <v>10330801.810810812</v>
      </c>
      <c r="AF13" s="100"/>
      <c r="AG13" s="100">
        <v>37089500</v>
      </c>
      <c r="AH13" s="100">
        <v>0</v>
      </c>
      <c r="AI13" s="100">
        <v>23936000</v>
      </c>
      <c r="AJ13" s="100">
        <v>61025500</v>
      </c>
      <c r="AK13" s="100">
        <v>4185000</v>
      </c>
      <c r="AL13" s="100"/>
      <c r="AM13" s="100"/>
      <c r="AN13" s="100">
        <v>65210500</v>
      </c>
      <c r="AO13" s="100">
        <v>111877500</v>
      </c>
      <c r="AP13" s="100">
        <v>109792000</v>
      </c>
      <c r="AQ13" s="100">
        <v>0</v>
      </c>
      <c r="AR13" s="100">
        <v>11410000</v>
      </c>
      <c r="AS13" s="100">
        <v>0</v>
      </c>
      <c r="AT13" s="100">
        <v>233079500</v>
      </c>
      <c r="AU13" s="100">
        <v>1095865</v>
      </c>
      <c r="AV13" s="100">
        <v>0</v>
      </c>
      <c r="AW13" s="100">
        <v>0</v>
      </c>
      <c r="AX13" s="100">
        <v>1095865</v>
      </c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</row>
    <row r="14" spans="1:69" s="103" customFormat="1">
      <c r="A14" s="97">
        <v>6</v>
      </c>
      <c r="B14" s="98" t="s">
        <v>62</v>
      </c>
      <c r="C14" s="98"/>
      <c r="D14" s="99">
        <v>501570</v>
      </c>
      <c r="E14" s="99"/>
      <c r="F14" s="99"/>
      <c r="G14" s="99">
        <v>501570</v>
      </c>
      <c r="H14" s="100">
        <v>65540000</v>
      </c>
      <c r="I14" s="100">
        <v>65540000</v>
      </c>
      <c r="J14" s="100"/>
      <c r="K14" s="100">
        <v>0</v>
      </c>
      <c r="L14" s="100"/>
      <c r="M14" s="100"/>
      <c r="N14" s="100">
        <v>131581570</v>
      </c>
      <c r="O14" s="100">
        <v>165694</v>
      </c>
      <c r="P14" s="100">
        <v>165694</v>
      </c>
      <c r="Q14" s="101"/>
      <c r="R14" s="100"/>
      <c r="S14" s="100"/>
      <c r="T14" s="100"/>
      <c r="U14" s="100">
        <v>131080000</v>
      </c>
      <c r="V14" s="102"/>
      <c r="W14" s="100">
        <v>109429400</v>
      </c>
      <c r="X14" s="100">
        <v>0</v>
      </c>
      <c r="Y14" s="100">
        <v>0</v>
      </c>
      <c r="Z14" s="100">
        <v>21650600</v>
      </c>
      <c r="AA14" s="100">
        <v>0</v>
      </c>
      <c r="AB14" s="100">
        <v>0</v>
      </c>
      <c r="AC14" s="100">
        <v>131080000</v>
      </c>
      <c r="AD14" s="100">
        <v>4086966</v>
      </c>
      <c r="AE14" s="100">
        <v>4086966</v>
      </c>
      <c r="AF14" s="100"/>
      <c r="AG14" s="100">
        <v>0</v>
      </c>
      <c r="AH14" s="100">
        <v>0</v>
      </c>
      <c r="AI14" s="100">
        <v>20850600</v>
      </c>
      <c r="AJ14" s="100">
        <v>20850600</v>
      </c>
      <c r="AK14" s="100">
        <v>800000</v>
      </c>
      <c r="AL14" s="100"/>
      <c r="AM14" s="100"/>
      <c r="AN14" s="100">
        <v>21650600</v>
      </c>
      <c r="AO14" s="100">
        <v>39536400</v>
      </c>
      <c r="AP14" s="100">
        <v>68318000</v>
      </c>
      <c r="AQ14" s="100">
        <v>1575000</v>
      </c>
      <c r="AR14" s="100">
        <v>0</v>
      </c>
      <c r="AS14" s="100">
        <v>0</v>
      </c>
      <c r="AT14" s="100">
        <v>109429400</v>
      </c>
      <c r="AU14" s="100">
        <v>501570</v>
      </c>
      <c r="AV14" s="100">
        <v>0</v>
      </c>
      <c r="AW14" s="100">
        <v>0</v>
      </c>
      <c r="AX14" s="100">
        <v>501570</v>
      </c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</row>
    <row r="15" spans="1:69" s="103" customFormat="1">
      <c r="A15" s="97">
        <v>7</v>
      </c>
      <c r="B15" s="98" t="s">
        <v>63</v>
      </c>
      <c r="C15" s="98"/>
      <c r="D15" s="99">
        <v>28826</v>
      </c>
      <c r="E15" s="99"/>
      <c r="F15" s="99"/>
      <c r="G15" s="99">
        <v>28826</v>
      </c>
      <c r="H15" s="100">
        <v>21470000</v>
      </c>
      <c r="I15" s="100">
        <v>21470000</v>
      </c>
      <c r="J15" s="100"/>
      <c r="K15" s="100">
        <v>0</v>
      </c>
      <c r="L15" s="100"/>
      <c r="M15" s="100"/>
      <c r="N15" s="100">
        <v>42968826</v>
      </c>
      <c r="O15" s="100">
        <v>651</v>
      </c>
      <c r="P15" s="100">
        <v>651</v>
      </c>
      <c r="Q15" s="101"/>
      <c r="R15" s="100"/>
      <c r="S15" s="100"/>
      <c r="T15" s="100"/>
      <c r="U15" s="100">
        <v>42940000</v>
      </c>
      <c r="V15" s="102"/>
      <c r="W15" s="100">
        <v>42940000</v>
      </c>
      <c r="X15" s="100">
        <v>0</v>
      </c>
      <c r="Y15" s="100">
        <v>0</v>
      </c>
      <c r="Z15" s="100">
        <v>0</v>
      </c>
      <c r="AA15" s="100">
        <v>0</v>
      </c>
      <c r="AB15" s="100">
        <v>0</v>
      </c>
      <c r="AC15" s="100">
        <v>42940000</v>
      </c>
      <c r="AD15" s="100">
        <v>0</v>
      </c>
      <c r="AE15" s="100">
        <v>0</v>
      </c>
      <c r="AF15" s="100"/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/>
      <c r="AM15" s="100"/>
      <c r="AN15" s="100">
        <v>0</v>
      </c>
      <c r="AO15" s="100">
        <v>11550000</v>
      </c>
      <c r="AP15" s="100">
        <v>31390000</v>
      </c>
      <c r="AQ15" s="100">
        <v>0</v>
      </c>
      <c r="AR15" s="100">
        <v>0</v>
      </c>
      <c r="AS15" s="100">
        <v>0</v>
      </c>
      <c r="AT15" s="100">
        <v>42940000</v>
      </c>
      <c r="AU15" s="100">
        <v>28826</v>
      </c>
      <c r="AV15" s="100">
        <v>0</v>
      </c>
      <c r="AW15" s="100">
        <v>0</v>
      </c>
      <c r="AX15" s="100">
        <v>28826</v>
      </c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</row>
    <row r="16" spans="1:69" s="103" customFormat="1">
      <c r="A16" s="97">
        <v>8</v>
      </c>
      <c r="B16" s="98" t="s">
        <v>64</v>
      </c>
      <c r="C16" s="98"/>
      <c r="D16" s="99">
        <v>0</v>
      </c>
      <c r="E16" s="99"/>
      <c r="F16" s="99"/>
      <c r="G16" s="99">
        <v>0</v>
      </c>
      <c r="H16" s="100">
        <v>33335000</v>
      </c>
      <c r="I16" s="100">
        <v>33335000</v>
      </c>
      <c r="J16" s="100"/>
      <c r="K16" s="100">
        <v>0</v>
      </c>
      <c r="L16" s="100"/>
      <c r="M16" s="100"/>
      <c r="N16" s="100">
        <v>66670000</v>
      </c>
      <c r="O16" s="100">
        <v>16130</v>
      </c>
      <c r="P16" s="100">
        <v>16130</v>
      </c>
      <c r="Q16" s="101"/>
      <c r="R16" s="100"/>
      <c r="S16" s="100"/>
      <c r="T16" s="100"/>
      <c r="U16" s="100">
        <v>66670000</v>
      </c>
      <c r="V16" s="102"/>
      <c r="W16" s="100">
        <v>66670000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v>66670000</v>
      </c>
      <c r="AD16" s="100">
        <v>0</v>
      </c>
      <c r="AE16" s="100">
        <v>0</v>
      </c>
      <c r="AF16" s="100"/>
      <c r="AG16" s="100">
        <v>0</v>
      </c>
      <c r="AH16" s="100">
        <v>0</v>
      </c>
      <c r="AI16" s="100">
        <v>0</v>
      </c>
      <c r="AJ16" s="100">
        <v>0</v>
      </c>
      <c r="AK16" s="100">
        <v>0</v>
      </c>
      <c r="AL16" s="100"/>
      <c r="AM16" s="100"/>
      <c r="AN16" s="100">
        <v>0</v>
      </c>
      <c r="AO16" s="100">
        <v>28679435</v>
      </c>
      <c r="AP16" s="100">
        <v>37990565</v>
      </c>
      <c r="AQ16" s="100">
        <v>0</v>
      </c>
      <c r="AR16" s="100">
        <v>0</v>
      </c>
      <c r="AS16" s="100">
        <v>0</v>
      </c>
      <c r="AT16" s="100">
        <v>66670000</v>
      </c>
      <c r="AU16" s="100">
        <v>0</v>
      </c>
      <c r="AV16" s="100">
        <v>0</v>
      </c>
      <c r="AW16" s="100">
        <v>0</v>
      </c>
      <c r="AX16" s="100">
        <v>0</v>
      </c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</row>
    <row r="17" spans="1:69" s="103" customFormat="1">
      <c r="A17" s="97">
        <v>9</v>
      </c>
      <c r="B17" s="98" t="s">
        <v>65</v>
      </c>
      <c r="C17" s="98"/>
      <c r="D17" s="99">
        <v>673578</v>
      </c>
      <c r="E17" s="99"/>
      <c r="F17" s="99"/>
      <c r="G17" s="99">
        <v>673578</v>
      </c>
      <c r="H17" s="100">
        <v>80230000</v>
      </c>
      <c r="I17" s="100">
        <v>80230000</v>
      </c>
      <c r="J17" s="100"/>
      <c r="K17" s="100">
        <v>0</v>
      </c>
      <c r="L17" s="100"/>
      <c r="M17" s="100"/>
      <c r="N17" s="100">
        <v>161133578</v>
      </c>
      <c r="O17" s="100">
        <v>86347</v>
      </c>
      <c r="P17" s="100">
        <v>86347</v>
      </c>
      <c r="Q17" s="101"/>
      <c r="R17" s="100"/>
      <c r="S17" s="100"/>
      <c r="T17" s="100"/>
      <c r="U17" s="100">
        <v>160460000</v>
      </c>
      <c r="V17" s="102"/>
      <c r="W17" s="100">
        <v>155385000</v>
      </c>
      <c r="X17" s="100">
        <v>0</v>
      </c>
      <c r="Y17" s="100">
        <v>0</v>
      </c>
      <c r="Z17" s="100">
        <v>5075000</v>
      </c>
      <c r="AA17" s="100">
        <v>0</v>
      </c>
      <c r="AB17" s="100">
        <v>0</v>
      </c>
      <c r="AC17" s="100">
        <v>160460000</v>
      </c>
      <c r="AD17" s="100">
        <v>1816834</v>
      </c>
      <c r="AE17" s="100">
        <v>1816834</v>
      </c>
      <c r="AF17" s="100"/>
      <c r="AG17" s="100">
        <v>0</v>
      </c>
      <c r="AH17" s="100">
        <v>0</v>
      </c>
      <c r="AI17" s="100">
        <v>5075000</v>
      </c>
      <c r="AJ17" s="100">
        <v>5075000</v>
      </c>
      <c r="AK17" s="100">
        <v>0</v>
      </c>
      <c r="AL17" s="100"/>
      <c r="AM17" s="100"/>
      <c r="AN17" s="100">
        <v>5075000</v>
      </c>
      <c r="AO17" s="100">
        <v>40820900</v>
      </c>
      <c r="AP17" s="100">
        <v>114564100</v>
      </c>
      <c r="AQ17" s="100">
        <v>0</v>
      </c>
      <c r="AR17" s="100">
        <v>0</v>
      </c>
      <c r="AS17" s="100">
        <v>0</v>
      </c>
      <c r="AT17" s="100">
        <v>155385000</v>
      </c>
      <c r="AU17" s="100">
        <v>673578</v>
      </c>
      <c r="AV17" s="100">
        <v>0</v>
      </c>
      <c r="AW17" s="100">
        <v>0</v>
      </c>
      <c r="AX17" s="100">
        <v>673578</v>
      </c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</row>
    <row r="18" spans="1:69" s="103" customFormat="1">
      <c r="A18" s="97">
        <v>10</v>
      </c>
      <c r="B18" s="98" t="s">
        <v>66</v>
      </c>
      <c r="C18" s="98"/>
      <c r="D18" s="99">
        <v>1021223</v>
      </c>
      <c r="E18" s="99">
        <v>0</v>
      </c>
      <c r="F18" s="99"/>
      <c r="G18" s="99">
        <v>1021223</v>
      </c>
      <c r="H18" s="100">
        <v>83055000</v>
      </c>
      <c r="I18" s="100">
        <v>83055000</v>
      </c>
      <c r="J18" s="100"/>
      <c r="K18" s="100">
        <v>0</v>
      </c>
      <c r="L18" s="100"/>
      <c r="M18" s="100"/>
      <c r="N18" s="100">
        <v>167131223</v>
      </c>
      <c r="O18" s="100">
        <v>119492</v>
      </c>
      <c r="P18" s="100">
        <v>119492</v>
      </c>
      <c r="Q18" s="101"/>
      <c r="R18" s="100"/>
      <c r="S18" s="100"/>
      <c r="T18" s="100"/>
      <c r="U18" s="100">
        <v>166110000</v>
      </c>
      <c r="V18" s="102"/>
      <c r="W18" s="100">
        <v>146810000</v>
      </c>
      <c r="X18" s="100">
        <v>0</v>
      </c>
      <c r="Y18" s="100">
        <v>0</v>
      </c>
      <c r="Z18" s="100">
        <v>19300000</v>
      </c>
      <c r="AA18" s="100">
        <v>0</v>
      </c>
      <c r="AB18" s="100">
        <v>0</v>
      </c>
      <c r="AC18" s="100">
        <v>166110000</v>
      </c>
      <c r="AD18" s="100">
        <v>0</v>
      </c>
      <c r="AE18" s="100">
        <v>0</v>
      </c>
      <c r="AF18" s="100"/>
      <c r="AG18" s="100">
        <v>12600000</v>
      </c>
      <c r="AH18" s="100">
        <v>0</v>
      </c>
      <c r="AI18" s="100">
        <v>0</v>
      </c>
      <c r="AJ18" s="100">
        <v>12600000</v>
      </c>
      <c r="AK18" s="100">
        <v>6700000</v>
      </c>
      <c r="AL18" s="100"/>
      <c r="AM18" s="100"/>
      <c r="AN18" s="100">
        <v>19300000</v>
      </c>
      <c r="AO18" s="100">
        <v>82213000</v>
      </c>
      <c r="AP18" s="100">
        <v>58237000</v>
      </c>
      <c r="AQ18" s="100">
        <v>1850000</v>
      </c>
      <c r="AR18" s="100">
        <v>4510000</v>
      </c>
      <c r="AS18" s="100">
        <v>0</v>
      </c>
      <c r="AT18" s="100">
        <v>146810000</v>
      </c>
      <c r="AU18" s="100">
        <v>1021223</v>
      </c>
      <c r="AV18" s="100">
        <v>0</v>
      </c>
      <c r="AW18" s="100">
        <v>0</v>
      </c>
      <c r="AX18" s="100">
        <v>1021223</v>
      </c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</row>
    <row r="19" spans="1:69" s="103" customFormat="1">
      <c r="A19" s="97">
        <v>11</v>
      </c>
      <c r="B19" s="98" t="s">
        <v>67</v>
      </c>
      <c r="C19" s="98"/>
      <c r="D19" s="99">
        <v>0</v>
      </c>
      <c r="E19" s="99">
        <v>0</v>
      </c>
      <c r="F19" s="99">
        <v>0</v>
      </c>
      <c r="G19" s="99">
        <v>0</v>
      </c>
      <c r="H19" s="100">
        <v>338435000</v>
      </c>
      <c r="I19" s="100">
        <v>338435000</v>
      </c>
      <c r="J19" s="100"/>
      <c r="K19" s="100">
        <v>35000000</v>
      </c>
      <c r="L19" s="100"/>
      <c r="M19" s="100"/>
      <c r="N19" s="100">
        <v>711870000</v>
      </c>
      <c r="O19" s="100">
        <v>543201</v>
      </c>
      <c r="P19" s="100">
        <v>543201</v>
      </c>
      <c r="Q19" s="101"/>
      <c r="R19" s="100"/>
      <c r="S19" s="100"/>
      <c r="T19" s="100"/>
      <c r="U19" s="100">
        <v>711870000</v>
      </c>
      <c r="V19" s="102"/>
      <c r="W19" s="100">
        <v>446306141</v>
      </c>
      <c r="X19" s="100">
        <v>0</v>
      </c>
      <c r="Y19" s="100">
        <v>0</v>
      </c>
      <c r="Z19" s="100">
        <v>235407859</v>
      </c>
      <c r="AA19" s="100">
        <v>0</v>
      </c>
      <c r="AB19" s="100">
        <v>30156000</v>
      </c>
      <c r="AC19" s="100">
        <v>711870000</v>
      </c>
      <c r="AD19" s="100">
        <v>31120195</v>
      </c>
      <c r="AE19" s="100">
        <v>31120195</v>
      </c>
      <c r="AF19" s="100"/>
      <c r="AG19" s="100">
        <v>137851959</v>
      </c>
      <c r="AH19" s="100">
        <v>0</v>
      </c>
      <c r="AI19" s="100">
        <v>66691900</v>
      </c>
      <c r="AJ19" s="100">
        <v>204543859</v>
      </c>
      <c r="AK19" s="100">
        <v>61020000</v>
      </c>
      <c r="AL19" s="100"/>
      <c r="AM19" s="100"/>
      <c r="AN19" s="100">
        <v>265563859</v>
      </c>
      <c r="AO19" s="100">
        <v>115381549</v>
      </c>
      <c r="AP19" s="100">
        <v>256725534</v>
      </c>
      <c r="AQ19" s="100">
        <v>3250000</v>
      </c>
      <c r="AR19" s="100">
        <v>70949058</v>
      </c>
      <c r="AS19" s="100">
        <v>0</v>
      </c>
      <c r="AT19" s="100">
        <v>446306141</v>
      </c>
      <c r="AU19" s="100">
        <v>0</v>
      </c>
      <c r="AV19" s="100">
        <v>0</v>
      </c>
      <c r="AW19" s="100">
        <v>0</v>
      </c>
      <c r="AX19" s="100">
        <v>0</v>
      </c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</row>
    <row r="20" spans="1:69" s="103" customFormat="1">
      <c r="A20" s="97">
        <v>12</v>
      </c>
      <c r="B20" s="98" t="s">
        <v>68</v>
      </c>
      <c r="C20" s="98"/>
      <c r="D20" s="99">
        <v>113469</v>
      </c>
      <c r="E20" s="99">
        <v>0</v>
      </c>
      <c r="F20" s="99">
        <v>0</v>
      </c>
      <c r="G20" s="99">
        <v>113469</v>
      </c>
      <c r="H20" s="100">
        <v>110740000</v>
      </c>
      <c r="I20" s="100">
        <v>110740000</v>
      </c>
      <c r="J20" s="100"/>
      <c r="K20" s="100">
        <v>0</v>
      </c>
      <c r="L20" s="100"/>
      <c r="M20" s="100"/>
      <c r="N20" s="100">
        <v>221593469</v>
      </c>
      <c r="O20" s="100">
        <v>164212</v>
      </c>
      <c r="P20" s="100">
        <v>164212</v>
      </c>
      <c r="Q20" s="101"/>
      <c r="R20" s="100"/>
      <c r="S20" s="100"/>
      <c r="T20" s="100"/>
      <c r="U20" s="100">
        <v>221480000</v>
      </c>
      <c r="V20" s="102"/>
      <c r="W20" s="100">
        <v>211346000</v>
      </c>
      <c r="X20" s="100">
        <v>0</v>
      </c>
      <c r="Y20" s="100">
        <v>0</v>
      </c>
      <c r="Z20" s="100">
        <v>10134000</v>
      </c>
      <c r="AA20" s="100">
        <v>0</v>
      </c>
      <c r="AB20" s="100">
        <v>0</v>
      </c>
      <c r="AC20" s="100">
        <v>221480000</v>
      </c>
      <c r="AD20" s="100">
        <v>16550</v>
      </c>
      <c r="AE20" s="100">
        <v>16550</v>
      </c>
      <c r="AF20" s="100"/>
      <c r="AG20" s="100">
        <v>0</v>
      </c>
      <c r="AH20" s="100">
        <v>0</v>
      </c>
      <c r="AI20" s="100">
        <v>7734000</v>
      </c>
      <c r="AJ20" s="100">
        <v>7734000</v>
      </c>
      <c r="AK20" s="100">
        <v>2400000</v>
      </c>
      <c r="AL20" s="100"/>
      <c r="AM20" s="100"/>
      <c r="AN20" s="100">
        <v>10134000</v>
      </c>
      <c r="AO20" s="100">
        <v>62056000</v>
      </c>
      <c r="AP20" s="100">
        <v>137550000</v>
      </c>
      <c r="AQ20" s="100">
        <v>5750000</v>
      </c>
      <c r="AR20" s="100">
        <v>5990000</v>
      </c>
      <c r="AS20" s="100">
        <v>0</v>
      </c>
      <c r="AT20" s="100">
        <v>211346000</v>
      </c>
      <c r="AU20" s="100">
        <v>113469</v>
      </c>
      <c r="AV20" s="100">
        <v>0</v>
      </c>
      <c r="AW20" s="100">
        <v>0</v>
      </c>
      <c r="AX20" s="100">
        <v>113469</v>
      </c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</row>
    <row r="21" spans="1:69" s="103" customFormat="1" ht="18.75" customHeight="1">
      <c r="A21" s="97">
        <v>13</v>
      </c>
      <c r="B21" s="98" t="s">
        <v>69</v>
      </c>
      <c r="C21" s="98"/>
      <c r="D21" s="99">
        <v>0</v>
      </c>
      <c r="E21" s="99"/>
      <c r="F21" s="99"/>
      <c r="G21" s="99">
        <v>0</v>
      </c>
      <c r="H21" s="100">
        <v>201140000</v>
      </c>
      <c r="I21" s="100">
        <v>201140000</v>
      </c>
      <c r="J21" s="100"/>
      <c r="K21" s="100">
        <v>70000000</v>
      </c>
      <c r="L21" s="100"/>
      <c r="M21" s="100"/>
      <c r="N21" s="100">
        <v>472280000</v>
      </c>
      <c r="O21" s="100">
        <v>332266</v>
      </c>
      <c r="P21" s="100">
        <v>332266</v>
      </c>
      <c r="Q21" s="101"/>
      <c r="R21" s="100"/>
      <c r="S21" s="100"/>
      <c r="T21" s="100"/>
      <c r="U21" s="100">
        <v>472280000</v>
      </c>
      <c r="V21" s="102"/>
      <c r="W21" s="100">
        <v>248563200</v>
      </c>
      <c r="X21" s="100">
        <v>0</v>
      </c>
      <c r="Y21" s="100">
        <v>61500000</v>
      </c>
      <c r="Z21" s="100">
        <v>153716800</v>
      </c>
      <c r="AA21" s="100">
        <v>0</v>
      </c>
      <c r="AB21" s="100">
        <v>8500000</v>
      </c>
      <c r="AC21" s="100">
        <v>472280000</v>
      </c>
      <c r="AD21" s="100">
        <v>30465612</v>
      </c>
      <c r="AE21" s="100">
        <v>30465612</v>
      </c>
      <c r="AF21" s="100"/>
      <c r="AG21" s="100">
        <v>121800000</v>
      </c>
      <c r="AH21" s="100">
        <v>0</v>
      </c>
      <c r="AI21" s="100">
        <v>35116800</v>
      </c>
      <c r="AJ21" s="100">
        <v>156916800</v>
      </c>
      <c r="AK21" s="100">
        <v>5300000</v>
      </c>
      <c r="AL21" s="100"/>
      <c r="AM21" s="134"/>
      <c r="AN21" s="100">
        <v>162216800</v>
      </c>
      <c r="AO21" s="100">
        <v>132135000</v>
      </c>
      <c r="AP21" s="100">
        <v>175828200</v>
      </c>
      <c r="AQ21" s="100">
        <v>0</v>
      </c>
      <c r="AR21" s="100">
        <v>2100000</v>
      </c>
      <c r="AS21" s="100">
        <v>0</v>
      </c>
      <c r="AT21" s="100">
        <v>310063200</v>
      </c>
      <c r="AU21" s="100">
        <v>0</v>
      </c>
      <c r="AV21" s="100">
        <v>0</v>
      </c>
      <c r="AW21" s="100">
        <v>0</v>
      </c>
      <c r="AX21" s="100">
        <v>0</v>
      </c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</row>
    <row r="22" spans="1:69" s="103" customFormat="1" ht="14.25" customHeight="1">
      <c r="A22" s="97">
        <v>14</v>
      </c>
      <c r="B22" s="98" t="s">
        <v>70</v>
      </c>
      <c r="C22" s="98"/>
      <c r="D22" s="99">
        <v>0</v>
      </c>
      <c r="E22" s="99"/>
      <c r="F22" s="99"/>
      <c r="G22" s="99">
        <v>0</v>
      </c>
      <c r="H22" s="100">
        <v>33900000</v>
      </c>
      <c r="I22" s="100">
        <v>33900000</v>
      </c>
      <c r="J22" s="100"/>
      <c r="K22" s="100">
        <v>0</v>
      </c>
      <c r="L22" s="100"/>
      <c r="M22" s="100"/>
      <c r="N22" s="100">
        <v>67800000</v>
      </c>
      <c r="O22" s="100">
        <v>20238</v>
      </c>
      <c r="P22" s="100">
        <v>20238</v>
      </c>
      <c r="Q22" s="101"/>
      <c r="R22" s="100"/>
      <c r="S22" s="100"/>
      <c r="T22" s="100"/>
      <c r="U22" s="100">
        <v>67800000</v>
      </c>
      <c r="V22" s="102"/>
      <c r="W22" s="100">
        <v>67344000</v>
      </c>
      <c r="X22" s="100">
        <v>0</v>
      </c>
      <c r="Y22" s="100">
        <v>0</v>
      </c>
      <c r="Z22" s="100">
        <v>456000</v>
      </c>
      <c r="AA22" s="100">
        <v>0</v>
      </c>
      <c r="AB22" s="100">
        <v>0</v>
      </c>
      <c r="AC22" s="100">
        <v>67800000</v>
      </c>
      <c r="AD22" s="100">
        <v>651696</v>
      </c>
      <c r="AE22" s="100">
        <v>651696</v>
      </c>
      <c r="AF22" s="100"/>
      <c r="AG22" s="100">
        <v>0</v>
      </c>
      <c r="AH22" s="100">
        <v>0</v>
      </c>
      <c r="AI22" s="100">
        <v>456000</v>
      </c>
      <c r="AJ22" s="100">
        <v>0</v>
      </c>
      <c r="AK22" s="100">
        <v>0</v>
      </c>
      <c r="AL22" s="100"/>
      <c r="AM22" s="100"/>
      <c r="AN22" s="100">
        <v>0</v>
      </c>
      <c r="AO22" s="100">
        <v>23344000</v>
      </c>
      <c r="AP22" s="100">
        <v>44000000</v>
      </c>
      <c r="AQ22" s="100">
        <v>0</v>
      </c>
      <c r="AR22" s="100">
        <v>0</v>
      </c>
      <c r="AS22" s="100">
        <v>0</v>
      </c>
      <c r="AT22" s="100">
        <v>67344000</v>
      </c>
      <c r="AU22" s="100">
        <v>0</v>
      </c>
      <c r="AV22" s="100">
        <v>0</v>
      </c>
      <c r="AW22" s="100">
        <v>0</v>
      </c>
      <c r="AX22" s="100">
        <v>0</v>
      </c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</row>
    <row r="23" spans="1:69" s="103" customFormat="1" ht="15.75" customHeight="1">
      <c r="A23" s="97">
        <v>15</v>
      </c>
      <c r="B23" s="98" t="s">
        <v>71</v>
      </c>
      <c r="C23" s="98"/>
      <c r="D23" s="99">
        <v>15712</v>
      </c>
      <c r="E23" s="99">
        <v>0</v>
      </c>
      <c r="F23" s="99"/>
      <c r="G23" s="99">
        <v>15712</v>
      </c>
      <c r="H23" s="100">
        <v>27120000</v>
      </c>
      <c r="I23" s="100">
        <v>27120000</v>
      </c>
      <c r="J23" s="100"/>
      <c r="K23" s="100">
        <v>70000000</v>
      </c>
      <c r="L23" s="100"/>
      <c r="M23" s="100"/>
      <c r="N23" s="100">
        <v>124255712</v>
      </c>
      <c r="O23" s="100">
        <v>99652</v>
      </c>
      <c r="P23" s="100">
        <v>99652</v>
      </c>
      <c r="Q23" s="101"/>
      <c r="R23" s="100"/>
      <c r="S23" s="100"/>
      <c r="T23" s="100"/>
      <c r="U23" s="100">
        <v>120069414</v>
      </c>
      <c r="V23" s="102"/>
      <c r="W23" s="100">
        <v>41821317</v>
      </c>
      <c r="X23" s="100">
        <v>0</v>
      </c>
      <c r="Y23" s="100">
        <v>39277470</v>
      </c>
      <c r="Z23" s="100">
        <v>8780597</v>
      </c>
      <c r="AA23" s="100">
        <v>0</v>
      </c>
      <c r="AB23" s="100">
        <v>30190030</v>
      </c>
      <c r="AC23" s="100">
        <v>120069414</v>
      </c>
      <c r="AD23" s="100">
        <v>4170586</v>
      </c>
      <c r="AE23" s="100">
        <v>4170586</v>
      </c>
      <c r="AF23" s="100"/>
      <c r="AG23" s="100">
        <v>17765627</v>
      </c>
      <c r="AH23" s="100">
        <v>0</v>
      </c>
      <c r="AI23" s="100">
        <v>0</v>
      </c>
      <c r="AJ23" s="100">
        <v>17765627</v>
      </c>
      <c r="AK23" s="100">
        <v>21205000</v>
      </c>
      <c r="AL23" s="100"/>
      <c r="AM23" s="100"/>
      <c r="AN23" s="100">
        <v>38970627</v>
      </c>
      <c r="AO23" s="100">
        <v>38526317</v>
      </c>
      <c r="AP23" s="100">
        <v>41769750</v>
      </c>
      <c r="AQ23" s="100">
        <v>650000</v>
      </c>
      <c r="AR23" s="100">
        <v>69520</v>
      </c>
      <c r="AS23" s="100">
        <v>83200</v>
      </c>
      <c r="AT23" s="100">
        <v>81098787</v>
      </c>
      <c r="AU23" s="100">
        <v>15712</v>
      </c>
      <c r="AV23" s="100">
        <v>0</v>
      </c>
      <c r="AW23" s="100">
        <v>0</v>
      </c>
      <c r="AX23" s="100">
        <v>15712</v>
      </c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</row>
    <row r="24" spans="1:69" s="103" customFormat="1" ht="15.75" customHeight="1">
      <c r="A24" s="97">
        <v>16</v>
      </c>
      <c r="B24" s="98" t="s">
        <v>83</v>
      </c>
      <c r="C24" s="98"/>
      <c r="D24" s="99">
        <v>29739</v>
      </c>
      <c r="E24" s="99"/>
      <c r="F24" s="99"/>
      <c r="G24" s="99">
        <v>29739</v>
      </c>
      <c r="H24" s="100">
        <v>46330000</v>
      </c>
      <c r="I24" s="100">
        <v>46330000</v>
      </c>
      <c r="J24" s="100"/>
      <c r="K24" s="100">
        <v>35000000</v>
      </c>
      <c r="L24" s="100"/>
      <c r="M24" s="100"/>
      <c r="N24" s="100">
        <v>127689739</v>
      </c>
      <c r="O24" s="100">
        <v>32108</v>
      </c>
      <c r="P24" s="100">
        <v>32108</v>
      </c>
      <c r="Q24" s="101"/>
      <c r="R24" s="100"/>
      <c r="S24" s="100"/>
      <c r="T24" s="100"/>
      <c r="U24" s="100">
        <v>127660000</v>
      </c>
      <c r="V24" s="102"/>
      <c r="W24" s="100">
        <v>51068500</v>
      </c>
      <c r="X24" s="100">
        <v>0</v>
      </c>
      <c r="Y24" s="100">
        <v>13580000</v>
      </c>
      <c r="Z24" s="100">
        <v>41363500</v>
      </c>
      <c r="AA24" s="100">
        <v>0</v>
      </c>
      <c r="AB24" s="100">
        <v>21648000</v>
      </c>
      <c r="AC24" s="100">
        <v>127660000</v>
      </c>
      <c r="AD24" s="100">
        <v>3468268</v>
      </c>
      <c r="AE24" s="100">
        <v>3468268</v>
      </c>
      <c r="AF24" s="100"/>
      <c r="AG24" s="100">
        <v>41363500</v>
      </c>
      <c r="AH24" s="100">
        <v>0</v>
      </c>
      <c r="AI24" s="100">
        <v>21648000</v>
      </c>
      <c r="AJ24" s="100">
        <v>63011500</v>
      </c>
      <c r="AK24" s="100">
        <v>0</v>
      </c>
      <c r="AL24" s="100"/>
      <c r="AM24" s="100"/>
      <c r="AN24" s="100">
        <v>63011500</v>
      </c>
      <c r="AO24" s="100">
        <v>28088500</v>
      </c>
      <c r="AP24" s="100">
        <v>27260000</v>
      </c>
      <c r="AQ24" s="100">
        <v>9300000</v>
      </c>
      <c r="AR24" s="100">
        <v>0</v>
      </c>
      <c r="AS24" s="100">
        <v>0</v>
      </c>
      <c r="AT24" s="100">
        <v>64648500</v>
      </c>
      <c r="AU24" s="100">
        <v>29739</v>
      </c>
      <c r="AV24" s="100">
        <v>0</v>
      </c>
      <c r="AW24" s="100">
        <v>0</v>
      </c>
      <c r="AX24" s="100">
        <v>29739</v>
      </c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</row>
    <row r="25" spans="1:69" s="103" customFormat="1" ht="15.75" customHeight="1">
      <c r="A25" s="97">
        <v>17</v>
      </c>
      <c r="B25" s="98" t="s">
        <v>73</v>
      </c>
      <c r="C25" s="98"/>
      <c r="D25" s="99">
        <v>0</v>
      </c>
      <c r="E25" s="99">
        <v>0</v>
      </c>
      <c r="F25" s="99"/>
      <c r="G25" s="99">
        <v>0</v>
      </c>
      <c r="H25" s="100">
        <v>35030000</v>
      </c>
      <c r="I25" s="100">
        <v>35030000</v>
      </c>
      <c r="J25" s="100"/>
      <c r="K25" s="100">
        <v>35000000</v>
      </c>
      <c r="L25" s="100"/>
      <c r="M25" s="100"/>
      <c r="N25" s="100">
        <v>105060000</v>
      </c>
      <c r="O25" s="100">
        <v>44305</v>
      </c>
      <c r="P25" s="100">
        <v>44305</v>
      </c>
      <c r="Q25" s="101"/>
      <c r="R25" s="100"/>
      <c r="S25" s="100"/>
      <c r="T25" s="100"/>
      <c r="U25" s="100">
        <v>105080000</v>
      </c>
      <c r="V25" s="102"/>
      <c r="W25" s="100">
        <v>48998045</v>
      </c>
      <c r="X25" s="100">
        <v>0</v>
      </c>
      <c r="Y25" s="100">
        <v>8100000</v>
      </c>
      <c r="Z25" s="100">
        <v>21081955</v>
      </c>
      <c r="AA25" s="100">
        <v>0</v>
      </c>
      <c r="AB25" s="100">
        <v>26900000</v>
      </c>
      <c r="AC25" s="100">
        <v>105080000</v>
      </c>
      <c r="AD25" s="100">
        <v>5982087</v>
      </c>
      <c r="AE25" s="100">
        <v>5982087</v>
      </c>
      <c r="AF25" s="100"/>
      <c r="AG25" s="100">
        <v>19100000</v>
      </c>
      <c r="AH25" s="100">
        <v>0</v>
      </c>
      <c r="AI25" s="100">
        <v>11049234</v>
      </c>
      <c r="AJ25" s="100">
        <v>30149234</v>
      </c>
      <c r="AK25" s="100">
        <v>17832721</v>
      </c>
      <c r="AL25" s="100"/>
      <c r="AM25" s="100"/>
      <c r="AN25" s="100">
        <v>47981955</v>
      </c>
      <c r="AO25" s="100">
        <v>22497645</v>
      </c>
      <c r="AP25" s="100">
        <v>34600400</v>
      </c>
      <c r="AQ25" s="100">
        <v>0</v>
      </c>
      <c r="AR25" s="100">
        <v>0</v>
      </c>
      <c r="AS25" s="100">
        <v>0</v>
      </c>
      <c r="AT25" s="100">
        <v>57098045</v>
      </c>
      <c r="AU25" s="100">
        <v>0</v>
      </c>
      <c r="AV25" s="100">
        <v>0</v>
      </c>
      <c r="AW25" s="100">
        <v>0</v>
      </c>
      <c r="AX25" s="100">
        <v>0</v>
      </c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</row>
    <row r="26" spans="1:69" s="103" customFormat="1" ht="15.75" customHeight="1">
      <c r="A26" s="135"/>
      <c r="B26" s="135" t="s">
        <v>74</v>
      </c>
      <c r="C26" s="136">
        <v>0</v>
      </c>
      <c r="D26" s="136">
        <v>5722560</v>
      </c>
      <c r="E26" s="136">
        <v>0</v>
      </c>
      <c r="F26" s="136">
        <v>0</v>
      </c>
      <c r="G26" s="136">
        <v>5722560</v>
      </c>
      <c r="H26" s="136">
        <v>1540755000</v>
      </c>
      <c r="I26" s="136">
        <v>1540755000</v>
      </c>
      <c r="J26" s="136">
        <v>0</v>
      </c>
      <c r="K26" s="136">
        <v>280000000</v>
      </c>
      <c r="L26" s="136">
        <v>0</v>
      </c>
      <c r="M26" s="136">
        <v>0</v>
      </c>
      <c r="N26" s="136">
        <v>3367232560</v>
      </c>
      <c r="O26" s="136">
        <v>2173268</v>
      </c>
      <c r="P26" s="136">
        <v>2173268</v>
      </c>
      <c r="Q26" s="136">
        <v>0</v>
      </c>
      <c r="R26" s="136">
        <v>0</v>
      </c>
      <c r="S26" s="136">
        <v>0</v>
      </c>
      <c r="T26" s="136"/>
      <c r="U26" s="136">
        <v>3357359414</v>
      </c>
      <c r="V26" s="136">
        <v>0</v>
      </c>
      <c r="W26" s="136">
        <v>2296817803</v>
      </c>
      <c r="X26" s="136">
        <v>0</v>
      </c>
      <c r="Y26" s="136">
        <v>157457470</v>
      </c>
      <c r="Z26" s="136">
        <v>785690111</v>
      </c>
      <c r="AA26" s="136">
        <v>0</v>
      </c>
      <c r="AB26" s="136">
        <v>117394030</v>
      </c>
      <c r="AC26" s="136">
        <v>3357359414</v>
      </c>
      <c r="AD26" s="136">
        <v>111712313.8108108</v>
      </c>
      <c r="AE26" s="136">
        <v>111712313.8108108</v>
      </c>
      <c r="AF26" s="136">
        <v>0</v>
      </c>
      <c r="AG26" s="136">
        <v>466031586</v>
      </c>
      <c r="AH26" s="136">
        <v>0</v>
      </c>
      <c r="AI26" s="136">
        <v>230109834</v>
      </c>
      <c r="AJ26" s="136">
        <v>695685420</v>
      </c>
      <c r="AK26" s="136">
        <v>206942721</v>
      </c>
      <c r="AL26" s="136">
        <v>0</v>
      </c>
      <c r="AM26" s="136">
        <v>0</v>
      </c>
      <c r="AN26" s="136">
        <v>902628141</v>
      </c>
      <c r="AO26" s="136">
        <v>846112646</v>
      </c>
      <c r="AP26" s="136">
        <v>1488875849</v>
      </c>
      <c r="AQ26" s="136">
        <v>24175000</v>
      </c>
      <c r="AR26" s="136">
        <v>95028578</v>
      </c>
      <c r="AS26" s="136">
        <v>83200</v>
      </c>
      <c r="AT26" s="136">
        <v>2454275273</v>
      </c>
      <c r="AU26" s="136">
        <v>5722560</v>
      </c>
      <c r="AV26" s="136">
        <v>0</v>
      </c>
      <c r="AW26" s="136">
        <v>0</v>
      </c>
      <c r="AX26" s="136">
        <v>5722560</v>
      </c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</row>
    <row r="27" spans="1:69" ht="15.75" customHeight="1">
      <c r="A27" s="2"/>
      <c r="B27" s="2"/>
      <c r="C27" s="2"/>
      <c r="D27" s="2"/>
      <c r="E27" s="2"/>
      <c r="F27" s="2"/>
      <c r="G27" s="2"/>
      <c r="H27" s="2"/>
      <c r="I27" s="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6"/>
      <c r="X27" s="2"/>
      <c r="Y27" s="2"/>
      <c r="Z27" s="6"/>
      <c r="AA27" s="2"/>
      <c r="AB27" s="2"/>
      <c r="AC27" s="2"/>
      <c r="AD27" s="2"/>
      <c r="AE27" s="2"/>
      <c r="AF27" s="2"/>
      <c r="AG27" s="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6"/>
      <c r="X28" s="2"/>
      <c r="Y28" s="2"/>
      <c r="Z28" s="6"/>
      <c r="AA28" s="2"/>
      <c r="AB28" s="2"/>
      <c r="AC28" s="2"/>
      <c r="AD28" s="2"/>
      <c r="AE28" s="2"/>
      <c r="AF28" s="2"/>
      <c r="AG28" s="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59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58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59"/>
      <c r="AJ32" s="2"/>
      <c r="AK32" s="2"/>
      <c r="AL32" s="2"/>
      <c r="AM32" s="2"/>
      <c r="AN32" s="2"/>
      <c r="AO32" s="124" t="s">
        <v>84</v>
      </c>
      <c r="AP32" s="125"/>
      <c r="AQ32" s="60"/>
      <c r="AR32" s="60"/>
      <c r="AS32" s="124" t="s">
        <v>85</v>
      </c>
      <c r="AT32" s="125"/>
      <c r="AU32" s="2"/>
      <c r="AV32" s="2"/>
      <c r="AW32" s="2"/>
      <c r="AX32" s="2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"/>
      <c r="AJ33" s="2"/>
      <c r="AK33" s="2"/>
      <c r="AL33" s="2"/>
      <c r="AM33" s="2"/>
      <c r="AN33" s="2"/>
      <c r="AO33" s="60"/>
      <c r="AP33" s="60"/>
      <c r="AQ33" s="60"/>
      <c r="AR33" s="60"/>
      <c r="AS33" s="60"/>
      <c r="AT33" s="60"/>
      <c r="AU33" s="2"/>
      <c r="AV33" s="2"/>
      <c r="AW33" s="2"/>
      <c r="AX33" s="2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4"/>
      <c r="P34" s="2"/>
      <c r="Q34" s="62"/>
      <c r="R34" s="5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60"/>
      <c r="AP34" s="60"/>
      <c r="AQ34" s="60"/>
      <c r="AR34" s="60"/>
      <c r="AS34" s="60"/>
      <c r="AT34" s="60"/>
      <c r="AU34" s="2"/>
      <c r="AV34" s="2"/>
      <c r="AW34" s="2"/>
      <c r="AX34" s="2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60"/>
      <c r="AP35" s="60"/>
      <c r="AQ35" s="60"/>
      <c r="AR35" s="60"/>
      <c r="AS35" s="60"/>
      <c r="AT35" s="60"/>
      <c r="AU35" s="2"/>
      <c r="AV35" s="2"/>
      <c r="AW35" s="2"/>
      <c r="AX35" s="2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60"/>
      <c r="AP36" s="60"/>
      <c r="AQ36" s="60"/>
      <c r="AR36" s="60"/>
      <c r="AS36" s="60"/>
      <c r="AT36" s="60"/>
      <c r="AU36" s="2"/>
      <c r="AV36" s="2"/>
      <c r="AW36" s="2"/>
      <c r="AX36" s="2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124" t="s">
        <v>78</v>
      </c>
      <c r="AP37" s="125"/>
      <c r="AQ37" s="60"/>
      <c r="AR37" s="60"/>
      <c r="AS37" s="124" t="s">
        <v>79</v>
      </c>
      <c r="AT37" s="125"/>
      <c r="AU37" s="2"/>
      <c r="AV37" s="2"/>
      <c r="AW37" s="2"/>
      <c r="AX37" s="2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24" t="s">
        <v>80</v>
      </c>
      <c r="AP38" s="125"/>
      <c r="AQ38" s="60"/>
      <c r="AR38" s="60"/>
      <c r="AS38" s="124" t="s">
        <v>81</v>
      </c>
      <c r="AT38" s="125"/>
      <c r="AU38" s="2"/>
      <c r="AV38" s="2"/>
      <c r="AW38" s="2"/>
      <c r="AX38" s="2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60"/>
      <c r="AP39" s="60"/>
      <c r="AQ39" s="60"/>
      <c r="AR39" s="60"/>
      <c r="AS39" s="60"/>
      <c r="AT39" s="60"/>
      <c r="AU39" s="2"/>
      <c r="AV39" s="2"/>
      <c r="AW39" s="2"/>
      <c r="AX39" s="2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 t="s">
        <v>87</v>
      </c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ht="15.75" customHeight="1">
      <c r="A114" s="2"/>
      <c r="B114" s="2"/>
      <c r="C114" s="2"/>
      <c r="D114" s="2"/>
      <c r="E114" s="2"/>
      <c r="F114" s="2"/>
      <c r="G114" s="2"/>
      <c r="H114" s="49"/>
      <c r="I114" s="49"/>
      <c r="J114" s="49"/>
      <c r="K114" s="49"/>
      <c r="L114" s="49"/>
      <c r="M114" s="49"/>
      <c r="N114" s="2"/>
      <c r="O114" s="49"/>
      <c r="P114" s="49"/>
      <c r="Q114" s="49"/>
      <c r="R114" s="49"/>
      <c r="S114" s="49"/>
      <c r="T114" s="49"/>
      <c r="U114" s="49"/>
      <c r="V114" s="2"/>
      <c r="W114" s="49"/>
      <c r="X114" s="49"/>
      <c r="Y114" s="49"/>
      <c r="Z114" s="49"/>
      <c r="AA114" s="49"/>
      <c r="AB114" s="49"/>
      <c r="AC114" s="2"/>
      <c r="AD114" s="49"/>
      <c r="AE114" s="49"/>
      <c r="AF114" s="49"/>
      <c r="AG114" s="49"/>
      <c r="AH114" s="49"/>
      <c r="AI114" s="49"/>
      <c r="AJ114" s="2"/>
      <c r="AK114" s="49"/>
      <c r="AL114" s="49"/>
      <c r="AM114" s="49"/>
      <c r="AN114" s="2"/>
      <c r="AO114" s="49"/>
      <c r="AP114" s="49"/>
      <c r="AQ114" s="49"/>
      <c r="AR114" s="49"/>
      <c r="AS114" s="49"/>
      <c r="AT114" s="2"/>
      <c r="AU114" s="49"/>
      <c r="AV114" s="49"/>
      <c r="AW114" s="49"/>
      <c r="AX114" s="2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</sheetData>
  <mergeCells count="42">
    <mergeCell ref="N5:N7"/>
    <mergeCell ref="O5:O7"/>
    <mergeCell ref="W6:Y6"/>
    <mergeCell ref="Z6:AB6"/>
    <mergeCell ref="P5:P7"/>
    <mergeCell ref="Q5:Q7"/>
    <mergeCell ref="R5:R7"/>
    <mergeCell ref="S5:S7"/>
    <mergeCell ref="T5:T7"/>
    <mergeCell ref="U5:U7"/>
    <mergeCell ref="V5:AB5"/>
    <mergeCell ref="A2:B2"/>
    <mergeCell ref="A5:A7"/>
    <mergeCell ref="B5:B7"/>
    <mergeCell ref="D5:G6"/>
    <mergeCell ref="H5:M6"/>
    <mergeCell ref="AC5:AC7"/>
    <mergeCell ref="AD5:AE6"/>
    <mergeCell ref="AJ5:AJ7"/>
    <mergeCell ref="AK5:AK7"/>
    <mergeCell ref="AL5:AL7"/>
    <mergeCell ref="AF5:AI5"/>
    <mergeCell ref="AO32:AP32"/>
    <mergeCell ref="AS32:AT32"/>
    <mergeCell ref="AO37:AP37"/>
    <mergeCell ref="AS37:AT37"/>
    <mergeCell ref="AO38:AP38"/>
    <mergeCell ref="AS38:AT38"/>
    <mergeCell ref="AO5:AS5"/>
    <mergeCell ref="AU5:AX5"/>
    <mergeCell ref="AW6:AW7"/>
    <mergeCell ref="AX6:AX7"/>
    <mergeCell ref="AM5:AM7"/>
    <mergeCell ref="AT5:AT7"/>
    <mergeCell ref="AN5:AN7"/>
    <mergeCell ref="AO6:AO7"/>
    <mergeCell ref="AP6:AP7"/>
    <mergeCell ref="AQ6:AQ7"/>
    <mergeCell ref="AR6:AR7"/>
    <mergeCell ref="AS6:AS7"/>
    <mergeCell ref="AU6:AU7"/>
    <mergeCell ref="AV6:AV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JAN</vt:lpstr>
      <vt:lpstr>FEB</vt:lpstr>
      <vt:lpstr>MARET</vt:lpstr>
      <vt:lpstr>APRIL</vt:lpstr>
      <vt:lpstr>MEI</vt:lpstr>
      <vt:lpstr>JUNI</vt:lpstr>
      <vt:lpstr>Sheet2</vt:lpstr>
      <vt:lpstr>SMTER 1</vt:lpstr>
      <vt:lpstr>SETAHUN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SITI</dc:creator>
  <cp:lastModifiedBy>IMAM</cp:lastModifiedBy>
  <dcterms:created xsi:type="dcterms:W3CDTF">2023-01-31T06:44:58Z</dcterms:created>
  <dcterms:modified xsi:type="dcterms:W3CDTF">2025-01-20T07:41:29Z</dcterms:modified>
</cp:coreProperties>
</file>