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DIK 2025\MONEV 2025\DESEMBER\"/>
    </mc:Choice>
  </mc:AlternateContent>
  <xr:revisionPtr revIDLastSave="0" documentId="13_ncr:1_{C842EEA9-C628-4047-92B7-B0C929232E3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DISDIK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117" i="1" l="1"/>
  <c r="V116" i="1"/>
  <c r="I170" i="1"/>
  <c r="U109" i="1"/>
  <c r="U90" i="1"/>
  <c r="U91" i="1"/>
  <c r="U92" i="1"/>
  <c r="U93" i="1"/>
  <c r="U94" i="1"/>
  <c r="U96" i="1"/>
  <c r="U97" i="1"/>
  <c r="U98" i="1"/>
  <c r="U99" i="1"/>
  <c r="U100" i="1"/>
  <c r="U101" i="1"/>
  <c r="U102" i="1"/>
  <c r="U103" i="1"/>
  <c r="U104" i="1"/>
  <c r="U105" i="1"/>
  <c r="U106" i="1"/>
  <c r="U107" i="1"/>
  <c r="U108" i="1"/>
  <c r="U110" i="1"/>
  <c r="U111" i="1"/>
  <c r="U112" i="1"/>
  <c r="U113" i="1"/>
  <c r="U114" i="1"/>
  <c r="U115" i="1"/>
  <c r="U116" i="1"/>
  <c r="U117" i="1"/>
  <c r="U118" i="1"/>
  <c r="U89" i="1"/>
  <c r="U168" i="1"/>
  <c r="T69" i="1"/>
  <c r="U9" i="1" l="1"/>
  <c r="K18" i="1" l="1"/>
  <c r="K19" i="1"/>
  <c r="K20" i="1"/>
  <c r="K21" i="1"/>
  <c r="K22" i="1"/>
  <c r="K23" i="1"/>
  <c r="K17" i="1"/>
  <c r="S149" i="1"/>
  <c r="S148" i="1" s="1"/>
  <c r="S137" i="1"/>
  <c r="S119" i="1"/>
  <c r="S88" i="1"/>
  <c r="U85" i="1"/>
  <c r="S56" i="1"/>
  <c r="S52" i="1"/>
  <c r="T51" i="1"/>
  <c r="S47" i="1"/>
  <c r="S33" i="1"/>
  <c r="S167" i="1"/>
  <c r="S166" i="1" s="1"/>
  <c r="S164" i="1"/>
  <c r="S163" i="1" s="1"/>
  <c r="S161" i="1"/>
  <c r="S159" i="1"/>
  <c r="S157" i="1"/>
  <c r="S154" i="1"/>
  <c r="S153" i="1" s="1"/>
  <c r="S44" i="1"/>
  <c r="S30" i="1"/>
  <c r="S24" i="1"/>
  <c r="S8" i="1"/>
  <c r="S156" i="1" l="1"/>
  <c r="S55" i="1"/>
  <c r="Q57" i="1"/>
  <c r="S16" i="1"/>
  <c r="S7" i="1" s="1"/>
  <c r="Q119" i="1"/>
  <c r="Q24" i="1"/>
  <c r="O119" i="1"/>
  <c r="O16" i="1"/>
  <c r="Q16" i="1" l="1"/>
  <c r="T158" i="1"/>
  <c r="T89" i="1"/>
  <c r="V89" i="1" s="1"/>
  <c r="T9" i="1" l="1"/>
  <c r="T124" i="1"/>
  <c r="U37" i="1" l="1"/>
  <c r="U36" i="1"/>
  <c r="Q30" i="1"/>
  <c r="K160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57" i="1"/>
  <c r="F119" i="1"/>
  <c r="Y121" i="1"/>
  <c r="AA121" i="1" s="1"/>
  <c r="W121" i="1"/>
  <c r="T121" i="1"/>
  <c r="X121" i="1" s="1"/>
  <c r="Z121" i="1" s="1"/>
  <c r="F56" i="1"/>
  <c r="K56" i="1" l="1"/>
  <c r="V121" i="1"/>
  <c r="T100" i="1"/>
  <c r="U125" i="1"/>
  <c r="U95" i="1"/>
  <c r="U88" i="1" s="1"/>
  <c r="O24" i="1"/>
  <c r="U140" i="1" l="1"/>
  <c r="U126" i="1"/>
  <c r="U50" i="1" l="1"/>
  <c r="U51" i="1"/>
  <c r="U49" i="1"/>
  <c r="T46" i="1"/>
  <c r="U46" i="1"/>
  <c r="U129" i="1"/>
  <c r="U130" i="1"/>
  <c r="U131" i="1"/>
  <c r="U132" i="1"/>
  <c r="T61" i="1"/>
  <c r="X61" i="1" s="1"/>
  <c r="Z61" i="1" s="1"/>
  <c r="K16" i="1" l="1"/>
  <c r="K88" i="1"/>
  <c r="K44" i="1"/>
  <c r="M167" i="1" l="1"/>
  <c r="M149" i="1"/>
  <c r="M166" i="1"/>
  <c r="M137" i="1"/>
  <c r="M119" i="1"/>
  <c r="Q88" i="1"/>
  <c r="O88" i="1"/>
  <c r="M88" i="1"/>
  <c r="O56" i="1"/>
  <c r="Q56" i="1"/>
  <c r="M56" i="1"/>
  <c r="M52" i="1"/>
  <c r="M47" i="1"/>
  <c r="Y46" i="1"/>
  <c r="AA46" i="1" s="1"/>
  <c r="X46" i="1"/>
  <c r="Z46" i="1" s="1"/>
  <c r="W46" i="1"/>
  <c r="V46" i="1"/>
  <c r="Q44" i="1"/>
  <c r="O44" i="1"/>
  <c r="M44" i="1"/>
  <c r="M33" i="1"/>
  <c r="M30" i="1"/>
  <c r="M24" i="1"/>
  <c r="M16" i="1"/>
  <c r="M8" i="1"/>
  <c r="F88" i="1"/>
  <c r="F44" i="1"/>
  <c r="U151" i="1"/>
  <c r="Y151" i="1" s="1"/>
  <c r="AA151" i="1" s="1"/>
  <c r="T151" i="1"/>
  <c r="V151" i="1" s="1"/>
  <c r="U146" i="1"/>
  <c r="Y146" i="1" s="1"/>
  <c r="AA146" i="1" s="1"/>
  <c r="T146" i="1"/>
  <c r="U144" i="1"/>
  <c r="Y144" i="1" s="1"/>
  <c r="AA144" i="1" s="1"/>
  <c r="T144" i="1"/>
  <c r="V144" i="1" s="1"/>
  <c r="Y140" i="1"/>
  <c r="AA140" i="1" s="1"/>
  <c r="W140" i="1"/>
  <c r="T140" i="1"/>
  <c r="U133" i="1"/>
  <c r="Y133" i="1" s="1"/>
  <c r="AA133" i="1" s="1"/>
  <c r="T133" i="1"/>
  <c r="V133" i="1" s="1"/>
  <c r="Y117" i="1"/>
  <c r="T117" i="1"/>
  <c r="V117" i="1" s="1"/>
  <c r="Y98" i="1"/>
  <c r="AA98" i="1" s="1"/>
  <c r="T98" i="1"/>
  <c r="V98" i="1" s="1"/>
  <c r="Y96" i="1"/>
  <c r="AA96" i="1" s="1"/>
  <c r="T96" i="1"/>
  <c r="V96" i="1" s="1"/>
  <c r="W92" i="1"/>
  <c r="T92" i="1"/>
  <c r="X92" i="1" s="1"/>
  <c r="Z92" i="1" s="1"/>
  <c r="W91" i="1"/>
  <c r="T91" i="1"/>
  <c r="X91" i="1" s="1"/>
  <c r="Z91" i="1" s="1"/>
  <c r="W90" i="1"/>
  <c r="T90" i="1"/>
  <c r="V90" i="1" s="1"/>
  <c r="Y89" i="1"/>
  <c r="AA89" i="1" s="1"/>
  <c r="U72" i="1"/>
  <c r="W72" i="1" s="1"/>
  <c r="T72" i="1"/>
  <c r="V72" i="1" s="1"/>
  <c r="U63" i="1"/>
  <c r="W63" i="1" s="1"/>
  <c r="T63" i="1"/>
  <c r="X63" i="1" s="1"/>
  <c r="Z63" i="1" s="1"/>
  <c r="U64" i="1"/>
  <c r="W64" i="1" s="1"/>
  <c r="T64" i="1"/>
  <c r="X64" i="1" s="1"/>
  <c r="Z64" i="1" s="1"/>
  <c r="U62" i="1"/>
  <c r="Y62" i="1" s="1"/>
  <c r="AA62" i="1" s="1"/>
  <c r="T62" i="1"/>
  <c r="V62" i="1" s="1"/>
  <c r="U59" i="1"/>
  <c r="Y59" i="1" s="1"/>
  <c r="AA59" i="1" s="1"/>
  <c r="T59" i="1"/>
  <c r="X59" i="1" s="1"/>
  <c r="Z59" i="1" s="1"/>
  <c r="U58" i="1"/>
  <c r="Y58" i="1" s="1"/>
  <c r="AA58" i="1" s="1"/>
  <c r="T58" i="1"/>
  <c r="X58" i="1" s="1"/>
  <c r="Z58" i="1" s="1"/>
  <c r="U57" i="1"/>
  <c r="T57" i="1"/>
  <c r="X57" i="1" s="1"/>
  <c r="Z57" i="1" s="1"/>
  <c r="T38" i="1"/>
  <c r="V38" i="1" s="1"/>
  <c r="T39" i="1"/>
  <c r="V39" i="1" s="1"/>
  <c r="T40" i="1"/>
  <c r="X40" i="1" s="1"/>
  <c r="Z40" i="1" s="1"/>
  <c r="T41" i="1"/>
  <c r="X41" i="1" s="1"/>
  <c r="Z41" i="1" s="1"/>
  <c r="T42" i="1"/>
  <c r="X42" i="1" s="1"/>
  <c r="Z42" i="1" s="1"/>
  <c r="T43" i="1"/>
  <c r="X43" i="1" s="1"/>
  <c r="Z43" i="1" s="1"/>
  <c r="T45" i="1"/>
  <c r="X45" i="1" s="1"/>
  <c r="Z45" i="1" s="1"/>
  <c r="T94" i="1"/>
  <c r="X94" i="1" s="1"/>
  <c r="Z94" i="1" s="1"/>
  <c r="T95" i="1"/>
  <c r="X95" i="1" s="1"/>
  <c r="Z95" i="1" s="1"/>
  <c r="T97" i="1"/>
  <c r="X97" i="1" s="1"/>
  <c r="Z97" i="1" s="1"/>
  <c r="T99" i="1"/>
  <c r="X99" i="1" s="1"/>
  <c r="Z99" i="1" s="1"/>
  <c r="X100" i="1"/>
  <c r="Z100" i="1" s="1"/>
  <c r="T101" i="1"/>
  <c r="X101" i="1" s="1"/>
  <c r="Z101" i="1" s="1"/>
  <c r="T122" i="1"/>
  <c r="V122" i="1" s="1"/>
  <c r="T123" i="1"/>
  <c r="V123" i="1" s="1"/>
  <c r="X124" i="1"/>
  <c r="Z124" i="1" s="1"/>
  <c r="T125" i="1"/>
  <c r="V125" i="1" s="1"/>
  <c r="T126" i="1"/>
  <c r="V126" i="1" s="1"/>
  <c r="T127" i="1"/>
  <c r="X127" i="1" s="1"/>
  <c r="Z127" i="1" s="1"/>
  <c r="T128" i="1"/>
  <c r="X128" i="1" s="1"/>
  <c r="Z128" i="1" s="1"/>
  <c r="T129" i="1"/>
  <c r="V129" i="1" s="1"/>
  <c r="T130" i="1"/>
  <c r="X130" i="1" s="1"/>
  <c r="Z130" i="1" s="1"/>
  <c r="T131" i="1"/>
  <c r="V131" i="1" s="1"/>
  <c r="T132" i="1"/>
  <c r="X132" i="1" s="1"/>
  <c r="Z132" i="1" s="1"/>
  <c r="T134" i="1"/>
  <c r="V134" i="1" s="1"/>
  <c r="T135" i="1"/>
  <c r="V135" i="1" s="1"/>
  <c r="T10" i="1"/>
  <c r="T11" i="1"/>
  <c r="T12" i="1"/>
  <c r="V12" i="1" s="1"/>
  <c r="T13" i="1"/>
  <c r="V13" i="1" s="1"/>
  <c r="T14" i="1"/>
  <c r="T18" i="1"/>
  <c r="T19" i="1"/>
  <c r="T20" i="1"/>
  <c r="T21" i="1"/>
  <c r="T22" i="1"/>
  <c r="T23" i="1"/>
  <c r="X23" i="1" s="1"/>
  <c r="Z23" i="1" s="1"/>
  <c r="T26" i="1"/>
  <c r="V26" i="1" s="1"/>
  <c r="T27" i="1"/>
  <c r="X27" i="1" s="1"/>
  <c r="Z27" i="1" s="1"/>
  <c r="T28" i="1"/>
  <c r="T29" i="1"/>
  <c r="X29" i="1" s="1"/>
  <c r="Z29" i="1" s="1"/>
  <c r="T32" i="1"/>
  <c r="X32" i="1" s="1"/>
  <c r="Z32" i="1" s="1"/>
  <c r="T49" i="1"/>
  <c r="X49" i="1" s="1"/>
  <c r="Z49" i="1" s="1"/>
  <c r="T50" i="1"/>
  <c r="X50" i="1" s="1"/>
  <c r="Z50" i="1" s="1"/>
  <c r="X51" i="1"/>
  <c r="Z51" i="1" s="1"/>
  <c r="T54" i="1"/>
  <c r="X54" i="1" s="1"/>
  <c r="Z54" i="1" s="1"/>
  <c r="T139" i="1"/>
  <c r="V139" i="1" s="1"/>
  <c r="T141" i="1"/>
  <c r="V141" i="1" s="1"/>
  <c r="T142" i="1"/>
  <c r="V142" i="1" s="1"/>
  <c r="T143" i="1"/>
  <c r="V143" i="1" s="1"/>
  <c r="T145" i="1"/>
  <c r="V145" i="1" s="1"/>
  <c r="T147" i="1"/>
  <c r="V147" i="1" s="1"/>
  <c r="T136" i="1"/>
  <c r="X136" i="1" s="1"/>
  <c r="Z136" i="1" s="1"/>
  <c r="Y135" i="1"/>
  <c r="AA135" i="1" s="1"/>
  <c r="W135" i="1"/>
  <c r="Y122" i="1"/>
  <c r="AA122" i="1" s="1"/>
  <c r="Y126" i="1"/>
  <c r="AA126" i="1" s="1"/>
  <c r="Y130" i="1"/>
  <c r="AA130" i="1" s="1"/>
  <c r="Y132" i="1"/>
  <c r="W122" i="1"/>
  <c r="W126" i="1"/>
  <c r="W130" i="1"/>
  <c r="W132" i="1"/>
  <c r="V61" i="1"/>
  <c r="Y49" i="1"/>
  <c r="AA49" i="1" s="1"/>
  <c r="W49" i="1"/>
  <c r="U139" i="1"/>
  <c r="W139" i="1" s="1"/>
  <c r="U141" i="1"/>
  <c r="W141" i="1" s="1"/>
  <c r="U142" i="1"/>
  <c r="Y142" i="1" s="1"/>
  <c r="AA142" i="1" s="1"/>
  <c r="U143" i="1"/>
  <c r="W143" i="1" s="1"/>
  <c r="U145" i="1"/>
  <c r="Y145" i="1" s="1"/>
  <c r="AA145" i="1" s="1"/>
  <c r="U147" i="1"/>
  <c r="W147" i="1" s="1"/>
  <c r="U128" i="1"/>
  <c r="Y128" i="1" s="1"/>
  <c r="AA128" i="1" s="1"/>
  <c r="Y129" i="1"/>
  <c r="AA129" i="1" s="1"/>
  <c r="U124" i="1"/>
  <c r="W124" i="1" s="1"/>
  <c r="W125" i="1"/>
  <c r="U127" i="1"/>
  <c r="W127" i="1" s="1"/>
  <c r="W131" i="1"/>
  <c r="U134" i="1"/>
  <c r="Y134" i="1" s="1"/>
  <c r="AA134" i="1" s="1"/>
  <c r="U136" i="1"/>
  <c r="Y136" i="1" s="1"/>
  <c r="AA136" i="1" s="1"/>
  <c r="Y94" i="1"/>
  <c r="AA94" i="1" s="1"/>
  <c r="Y95" i="1"/>
  <c r="AA95" i="1" s="1"/>
  <c r="Y97" i="1"/>
  <c r="AA97" i="1" s="1"/>
  <c r="Y99" i="1"/>
  <c r="AA99" i="1" s="1"/>
  <c r="Y100" i="1"/>
  <c r="AA100" i="1" s="1"/>
  <c r="Y102" i="1"/>
  <c r="AA102" i="1" s="1"/>
  <c r="U61" i="1"/>
  <c r="W61" i="1" s="1"/>
  <c r="U65" i="1"/>
  <c r="Y65" i="1" s="1"/>
  <c r="AA65" i="1" s="1"/>
  <c r="U66" i="1"/>
  <c r="Y66" i="1" s="1"/>
  <c r="AA66" i="1" s="1"/>
  <c r="U67" i="1"/>
  <c r="Y67" i="1" s="1"/>
  <c r="AA67" i="1" s="1"/>
  <c r="U68" i="1"/>
  <c r="Y68" i="1" s="1"/>
  <c r="AA68" i="1" s="1"/>
  <c r="U69" i="1"/>
  <c r="Y69" i="1" s="1"/>
  <c r="AA69" i="1" s="1"/>
  <c r="U70" i="1"/>
  <c r="Y70" i="1" s="1"/>
  <c r="AA70" i="1" s="1"/>
  <c r="U71" i="1"/>
  <c r="W71" i="1" s="1"/>
  <c r="U73" i="1"/>
  <c r="W73" i="1" s="1"/>
  <c r="U74" i="1"/>
  <c r="W74" i="1" s="1"/>
  <c r="U75" i="1"/>
  <c r="U76" i="1"/>
  <c r="U77" i="1"/>
  <c r="U78" i="1"/>
  <c r="U79" i="1"/>
  <c r="U80" i="1"/>
  <c r="U81" i="1"/>
  <c r="U82" i="1"/>
  <c r="U84" i="1"/>
  <c r="U86" i="1"/>
  <c r="U87" i="1"/>
  <c r="U54" i="1"/>
  <c r="Y54" i="1" s="1"/>
  <c r="AA54" i="1" s="1"/>
  <c r="U45" i="1"/>
  <c r="W45" i="1" s="1"/>
  <c r="U35" i="1"/>
  <c r="W36" i="1"/>
  <c r="W37" i="1"/>
  <c r="U38" i="1"/>
  <c r="W38" i="1" s="1"/>
  <c r="U39" i="1"/>
  <c r="W39" i="1" s="1"/>
  <c r="U40" i="1"/>
  <c r="W40" i="1" s="1"/>
  <c r="U42" i="1"/>
  <c r="W42" i="1" s="1"/>
  <c r="U43" i="1"/>
  <c r="W43" i="1" s="1"/>
  <c r="U32" i="1"/>
  <c r="W32" i="1" s="1"/>
  <c r="U26" i="1"/>
  <c r="W26" i="1" s="1"/>
  <c r="U27" i="1"/>
  <c r="W27" i="1" s="1"/>
  <c r="U28" i="1"/>
  <c r="W28" i="1" s="1"/>
  <c r="U29" i="1"/>
  <c r="W29" i="1" s="1"/>
  <c r="U18" i="1"/>
  <c r="W18" i="1" s="1"/>
  <c r="U19" i="1"/>
  <c r="W19" i="1" s="1"/>
  <c r="U20" i="1"/>
  <c r="W20" i="1" s="1"/>
  <c r="U21" i="1"/>
  <c r="W21" i="1" s="1"/>
  <c r="U23" i="1"/>
  <c r="Y23" i="1" s="1"/>
  <c r="AA23" i="1" s="1"/>
  <c r="U12" i="1"/>
  <c r="W12" i="1" s="1"/>
  <c r="U13" i="1"/>
  <c r="Y13" i="1" s="1"/>
  <c r="AA13" i="1" s="1"/>
  <c r="U14" i="1"/>
  <c r="Y14" i="1" s="1"/>
  <c r="AA14" i="1" s="1"/>
  <c r="U15" i="1"/>
  <c r="Y15" i="1" s="1"/>
  <c r="AA15" i="1" s="1"/>
  <c r="Q167" i="1"/>
  <c r="Q166" i="1" s="1"/>
  <c r="O167" i="1"/>
  <c r="O149" i="1"/>
  <c r="Q137" i="1"/>
  <c r="O137" i="1"/>
  <c r="K8" i="1"/>
  <c r="M164" i="1"/>
  <c r="M157" i="1"/>
  <c r="M154" i="1"/>
  <c r="Y101" i="1" l="1"/>
  <c r="AA101" i="1" s="1"/>
  <c r="X140" i="1"/>
  <c r="Z140" i="1" s="1"/>
  <c r="V140" i="1"/>
  <c r="X146" i="1"/>
  <c r="Z146" i="1" s="1"/>
  <c r="V146" i="1"/>
  <c r="X89" i="1"/>
  <c r="Z89" i="1" s="1"/>
  <c r="W35" i="1"/>
  <c r="W57" i="1"/>
  <c r="U44" i="1"/>
  <c r="W151" i="1"/>
  <c r="X151" i="1"/>
  <c r="Z151" i="1" s="1"/>
  <c r="W146" i="1"/>
  <c r="W144" i="1"/>
  <c r="X144" i="1"/>
  <c r="Z144" i="1" s="1"/>
  <c r="W133" i="1"/>
  <c r="X133" i="1"/>
  <c r="Z133" i="1" s="1"/>
  <c r="W117" i="1"/>
  <c r="W98" i="1"/>
  <c r="X98" i="1"/>
  <c r="Z98" i="1" s="1"/>
  <c r="Y92" i="1"/>
  <c r="AA92" i="1" s="1"/>
  <c r="W96" i="1"/>
  <c r="X96" i="1"/>
  <c r="Z96" i="1" s="1"/>
  <c r="V92" i="1"/>
  <c r="Y91" i="1"/>
  <c r="AA91" i="1" s="1"/>
  <c r="V91" i="1"/>
  <c r="X90" i="1"/>
  <c r="Z90" i="1" s="1"/>
  <c r="Y90" i="1"/>
  <c r="AA90" i="1" s="1"/>
  <c r="W89" i="1"/>
  <c r="Y72" i="1"/>
  <c r="AA72" i="1" s="1"/>
  <c r="X72" i="1"/>
  <c r="Z72" i="1" s="1"/>
  <c r="V63" i="1"/>
  <c r="Y63" i="1"/>
  <c r="AA63" i="1" s="1"/>
  <c r="V64" i="1"/>
  <c r="X26" i="1"/>
  <c r="Z26" i="1" s="1"/>
  <c r="Y64" i="1"/>
  <c r="AA64" i="1" s="1"/>
  <c r="X39" i="1"/>
  <c r="Z39" i="1" s="1"/>
  <c r="X122" i="1"/>
  <c r="Z122" i="1" s="1"/>
  <c r="W62" i="1"/>
  <c r="X62" i="1"/>
  <c r="Z62" i="1" s="1"/>
  <c r="W59" i="1"/>
  <c r="X38" i="1"/>
  <c r="Z38" i="1" s="1"/>
  <c r="V59" i="1"/>
  <c r="V27" i="1"/>
  <c r="X123" i="1"/>
  <c r="Z123" i="1" s="1"/>
  <c r="V58" i="1"/>
  <c r="X141" i="1"/>
  <c r="Z141" i="1" s="1"/>
  <c r="W58" i="1"/>
  <c r="Y131" i="1"/>
  <c r="AA131" i="1" s="1"/>
  <c r="Y141" i="1"/>
  <c r="AA141" i="1" s="1"/>
  <c r="V42" i="1"/>
  <c r="W69" i="1"/>
  <c r="V101" i="1"/>
  <c r="X12" i="1"/>
  <c r="Z12" i="1" s="1"/>
  <c r="X143" i="1"/>
  <c r="Z143" i="1" s="1"/>
  <c r="X142" i="1"/>
  <c r="Z142" i="1" s="1"/>
  <c r="V40" i="1"/>
  <c r="V57" i="1"/>
  <c r="V23" i="1"/>
  <c r="Y57" i="1"/>
  <c r="V124" i="1"/>
  <c r="Y21" i="1"/>
  <c r="AA21" i="1" s="1"/>
  <c r="V41" i="1"/>
  <c r="Y20" i="1"/>
  <c r="AA20" i="1" s="1"/>
  <c r="Y28" i="1"/>
  <c r="AA28" i="1" s="1"/>
  <c r="W67" i="1"/>
  <c r="W66" i="1"/>
  <c r="V51" i="1"/>
  <c r="Y19" i="1"/>
  <c r="Y36" i="1"/>
  <c r="AA36" i="1" s="1"/>
  <c r="V50" i="1"/>
  <c r="W95" i="1"/>
  <c r="Y27" i="1"/>
  <c r="AA27" i="1" s="1"/>
  <c r="W65" i="1"/>
  <c r="Y38" i="1"/>
  <c r="AA38" i="1" s="1"/>
  <c r="Y37" i="1"/>
  <c r="AA37" i="1" s="1"/>
  <c r="Y18" i="1"/>
  <c r="Y35" i="1"/>
  <c r="AA35" i="1" s="1"/>
  <c r="V49" i="1"/>
  <c r="W100" i="1"/>
  <c r="Y143" i="1"/>
  <c r="AA143" i="1" s="1"/>
  <c r="W97" i="1"/>
  <c r="Y29" i="1"/>
  <c r="AA29" i="1" s="1"/>
  <c r="W94" i="1"/>
  <c r="W68" i="1"/>
  <c r="W145" i="1"/>
  <c r="Y26" i="1"/>
  <c r="AA26" i="1" s="1"/>
  <c r="W142" i="1"/>
  <c r="V32" i="1"/>
  <c r="Y45" i="1"/>
  <c r="Y44" i="1" s="1"/>
  <c r="W136" i="1"/>
  <c r="V29" i="1"/>
  <c r="W99" i="1"/>
  <c r="Y43" i="1"/>
  <c r="AA43" i="1" s="1"/>
  <c r="V43" i="1"/>
  <c r="Y42" i="1"/>
  <c r="AA42" i="1" s="1"/>
  <c r="X126" i="1"/>
  <c r="Z126" i="1" s="1"/>
  <c r="W134" i="1"/>
  <c r="Y40" i="1"/>
  <c r="AA40" i="1" s="1"/>
  <c r="X125" i="1"/>
  <c r="Z125" i="1" s="1"/>
  <c r="X13" i="1"/>
  <c r="Z13" i="1" s="1"/>
  <c r="Y39" i="1"/>
  <c r="AA39" i="1" s="1"/>
  <c r="W70" i="1"/>
  <c r="Y61" i="1"/>
  <c r="AA61" i="1" s="1"/>
  <c r="W14" i="1"/>
  <c r="Y127" i="1"/>
  <c r="AA127" i="1" s="1"/>
  <c r="Y125" i="1"/>
  <c r="AA125" i="1" s="1"/>
  <c r="W13" i="1"/>
  <c r="Y124" i="1"/>
  <c r="AA124" i="1" s="1"/>
  <c r="V100" i="1"/>
  <c r="W23" i="1"/>
  <c r="V99" i="1"/>
  <c r="W129" i="1"/>
  <c r="Y32" i="1"/>
  <c r="AA32" i="1" s="1"/>
  <c r="V97" i="1"/>
  <c r="V130" i="1"/>
  <c r="W128" i="1"/>
  <c r="V45" i="1"/>
  <c r="V94" i="1"/>
  <c r="W54" i="1"/>
  <c r="W102" i="1"/>
  <c r="V95" i="1"/>
  <c r="V128" i="1"/>
  <c r="V127" i="1"/>
  <c r="W15" i="1"/>
  <c r="W101" i="1"/>
  <c r="X131" i="1"/>
  <c r="Z131" i="1" s="1"/>
  <c r="X129" i="1"/>
  <c r="Z129" i="1" s="1"/>
  <c r="V54" i="1"/>
  <c r="X145" i="1"/>
  <c r="Z145" i="1" s="1"/>
  <c r="V136" i="1"/>
  <c r="X134" i="1"/>
  <c r="Z134" i="1" s="1"/>
  <c r="X135" i="1"/>
  <c r="Z135" i="1" s="1"/>
  <c r="Y12" i="1"/>
  <c r="AA12" i="1" s="1"/>
  <c r="AA57" i="1" l="1"/>
  <c r="U10" i="1"/>
  <c r="U22" i="1"/>
  <c r="X21" i="1"/>
  <c r="Z21" i="1" s="1"/>
  <c r="V21" i="1"/>
  <c r="U138" i="1"/>
  <c r="U137" i="1" s="1"/>
  <c r="M55" i="1"/>
  <c r="F167" i="1"/>
  <c r="F154" i="1"/>
  <c r="F149" i="1"/>
  <c r="F137" i="1"/>
  <c r="K119" i="1"/>
  <c r="K52" i="1"/>
  <c r="F52" i="1"/>
  <c r="F47" i="1"/>
  <c r="K33" i="1"/>
  <c r="F33" i="1"/>
  <c r="K30" i="1"/>
  <c r="F30" i="1"/>
  <c r="K24" i="1"/>
  <c r="F24" i="1"/>
  <c r="F16" i="1"/>
  <c r="F8" i="1"/>
  <c r="T15" i="1"/>
  <c r="T168" i="1"/>
  <c r="X168" i="1" s="1"/>
  <c r="Z168" i="1" s="1"/>
  <c r="K168" i="1"/>
  <c r="F161" i="1"/>
  <c r="O8" i="1"/>
  <c r="Q8" i="1"/>
  <c r="Y9" i="1"/>
  <c r="U11" i="1"/>
  <c r="T17" i="1"/>
  <c r="X17" i="1" s="1"/>
  <c r="Z17" i="1" s="1"/>
  <c r="U17" i="1"/>
  <c r="AA18" i="1"/>
  <c r="AA19" i="1"/>
  <c r="T25" i="1"/>
  <c r="V25" i="1" s="1"/>
  <c r="U25" i="1"/>
  <c r="O30" i="1"/>
  <c r="X30" i="1"/>
  <c r="T31" i="1"/>
  <c r="V31" i="1" s="1"/>
  <c r="U31" i="1"/>
  <c r="U30" i="1" s="1"/>
  <c r="O33" i="1"/>
  <c r="T34" i="1"/>
  <c r="X34" i="1" s="1"/>
  <c r="Z34" i="1" s="1"/>
  <c r="U34" i="1"/>
  <c r="T35" i="1"/>
  <c r="T36" i="1"/>
  <c r="T37" i="1"/>
  <c r="O47" i="1"/>
  <c r="Q47" i="1"/>
  <c r="T48" i="1"/>
  <c r="X48" i="1" s="1"/>
  <c r="Z48" i="1" s="1"/>
  <c r="U48" i="1"/>
  <c r="O52" i="1"/>
  <c r="Q52" i="1"/>
  <c r="T53" i="1"/>
  <c r="X53" i="1" s="1"/>
  <c r="Z53" i="1" s="1"/>
  <c r="U53" i="1"/>
  <c r="T60" i="1"/>
  <c r="V60" i="1" s="1"/>
  <c r="U60" i="1"/>
  <c r="T65" i="1"/>
  <c r="V65" i="1" s="1"/>
  <c r="T66" i="1"/>
  <c r="T67" i="1"/>
  <c r="T68" i="1"/>
  <c r="V68" i="1" s="1"/>
  <c r="V69" i="1"/>
  <c r="T70" i="1"/>
  <c r="T71" i="1"/>
  <c r="V71" i="1" s="1"/>
  <c r="Y71" i="1"/>
  <c r="AA71" i="1" s="1"/>
  <c r="T73" i="1"/>
  <c r="V73" i="1" s="1"/>
  <c r="Y73" i="1"/>
  <c r="AA73" i="1" s="1"/>
  <c r="T74" i="1"/>
  <c r="T75" i="1"/>
  <c r="V75" i="1" s="1"/>
  <c r="T76" i="1"/>
  <c r="Y76" i="1"/>
  <c r="AA76" i="1" s="1"/>
  <c r="T77" i="1"/>
  <c r="T78" i="1"/>
  <c r="V78" i="1" s="1"/>
  <c r="Y78" i="1"/>
  <c r="AA78" i="1" s="1"/>
  <c r="T79" i="1"/>
  <c r="V79" i="1" s="1"/>
  <c r="Y79" i="1"/>
  <c r="AA79" i="1" s="1"/>
  <c r="T80" i="1"/>
  <c r="T81" i="1"/>
  <c r="V81" i="1" s="1"/>
  <c r="Y81" i="1"/>
  <c r="AA81" i="1" s="1"/>
  <c r="T82" i="1"/>
  <c r="V82" i="1" s="1"/>
  <c r="Y82" i="1"/>
  <c r="AA82" i="1" s="1"/>
  <c r="T83" i="1"/>
  <c r="T84" i="1"/>
  <c r="V84" i="1" s="1"/>
  <c r="Y84" i="1"/>
  <c r="AA84" i="1" s="1"/>
  <c r="T85" i="1"/>
  <c r="V85" i="1" s="1"/>
  <c r="Y85" i="1"/>
  <c r="AA85" i="1" s="1"/>
  <c r="T86" i="1"/>
  <c r="V86" i="1" s="1"/>
  <c r="Y86" i="1"/>
  <c r="AA86" i="1" s="1"/>
  <c r="T87" i="1"/>
  <c r="T93" i="1"/>
  <c r="X93" i="1" s="1"/>
  <c r="Z93" i="1" s="1"/>
  <c r="T102" i="1"/>
  <c r="T103" i="1"/>
  <c r="X103" i="1" s="1"/>
  <c r="Z103" i="1" s="1"/>
  <c r="Y103" i="1"/>
  <c r="AA103" i="1" s="1"/>
  <c r="T104" i="1"/>
  <c r="T105" i="1"/>
  <c r="X105" i="1" s="1"/>
  <c r="Z105" i="1" s="1"/>
  <c r="Y105" i="1"/>
  <c r="AA105" i="1" s="1"/>
  <c r="T106" i="1"/>
  <c r="V106" i="1" s="1"/>
  <c r="Y106" i="1"/>
  <c r="AA106" i="1" s="1"/>
  <c r="T107" i="1"/>
  <c r="X107" i="1" s="1"/>
  <c r="Z107" i="1" s="1"/>
  <c r="T108" i="1"/>
  <c r="X108" i="1" s="1"/>
  <c r="Z108" i="1" s="1"/>
  <c r="Y108" i="1"/>
  <c r="AA108" i="1" s="1"/>
  <c r="T109" i="1"/>
  <c r="V109" i="1" s="1"/>
  <c r="Y109" i="1"/>
  <c r="AA109" i="1" s="1"/>
  <c r="T110" i="1"/>
  <c r="X110" i="1" s="1"/>
  <c r="Z110" i="1" s="1"/>
  <c r="T111" i="1"/>
  <c r="V111" i="1" s="1"/>
  <c r="Y111" i="1"/>
  <c r="AA111" i="1" s="1"/>
  <c r="T112" i="1"/>
  <c r="V112" i="1" s="1"/>
  <c r="Y112" i="1"/>
  <c r="AA112" i="1" s="1"/>
  <c r="T113" i="1"/>
  <c r="V113" i="1" s="1"/>
  <c r="T114" i="1"/>
  <c r="V114" i="1" s="1"/>
  <c r="Y114" i="1"/>
  <c r="AA114" i="1" s="1"/>
  <c r="T115" i="1"/>
  <c r="V115" i="1" s="1"/>
  <c r="Y115" i="1"/>
  <c r="AA115" i="1" s="1"/>
  <c r="T116" i="1"/>
  <c r="T118" i="1"/>
  <c r="V118" i="1" s="1"/>
  <c r="Y118" i="1"/>
  <c r="AA118" i="1" s="1"/>
  <c r="T120" i="1"/>
  <c r="X120" i="1" s="1"/>
  <c r="Z120" i="1" s="1"/>
  <c r="U120" i="1"/>
  <c r="U123" i="1"/>
  <c r="V132" i="1"/>
  <c r="AA132" i="1"/>
  <c r="T138" i="1"/>
  <c r="V138" i="1" s="1"/>
  <c r="Y139" i="1"/>
  <c r="AA139" i="1" s="1"/>
  <c r="Y147" i="1"/>
  <c r="AA147" i="1" s="1"/>
  <c r="M148" i="1"/>
  <c r="O148" i="1"/>
  <c r="Q149" i="1"/>
  <c r="Q148" i="1" s="1"/>
  <c r="T150" i="1"/>
  <c r="V150" i="1" s="1"/>
  <c r="U150" i="1"/>
  <c r="T152" i="1"/>
  <c r="X152" i="1" s="1"/>
  <c r="Z152" i="1" s="1"/>
  <c r="U152" i="1"/>
  <c r="Y152" i="1" s="1"/>
  <c r="AA152" i="1" s="1"/>
  <c r="M153" i="1"/>
  <c r="O154" i="1"/>
  <c r="O153" i="1" s="1"/>
  <c r="Q154" i="1"/>
  <c r="Q153" i="1" s="1"/>
  <c r="V154" i="1"/>
  <c r="T155" i="1"/>
  <c r="X155" i="1" s="1"/>
  <c r="Z155" i="1" s="1"/>
  <c r="U155" i="1"/>
  <c r="M156" i="1"/>
  <c r="O157" i="1"/>
  <c r="Q157" i="1"/>
  <c r="V158" i="1"/>
  <c r="U158" i="1"/>
  <c r="U157" i="1" s="1"/>
  <c r="M159" i="1"/>
  <c r="O159" i="1"/>
  <c r="Q159" i="1"/>
  <c r="T160" i="1"/>
  <c r="V160" i="1" s="1"/>
  <c r="U160" i="1"/>
  <c r="Y160" i="1" s="1"/>
  <c r="AA160" i="1" s="1"/>
  <c r="M161" i="1"/>
  <c r="O161" i="1"/>
  <c r="Q161" i="1"/>
  <c r="T161" i="1"/>
  <c r="T162" i="1"/>
  <c r="U162" i="1"/>
  <c r="Y162" i="1" s="1"/>
  <c r="M163" i="1"/>
  <c r="O164" i="1"/>
  <c r="O163" i="1" s="1"/>
  <c r="Q164" i="1"/>
  <c r="Q163" i="1" s="1"/>
  <c r="T165" i="1"/>
  <c r="V165" i="1" s="1"/>
  <c r="U165" i="1"/>
  <c r="Y165" i="1" s="1"/>
  <c r="AA165" i="1" s="1"/>
  <c r="Y166" i="1"/>
  <c r="W10" i="1" l="1"/>
  <c r="U8" i="1"/>
  <c r="V48" i="1"/>
  <c r="Y34" i="1"/>
  <c r="Y150" i="1"/>
  <c r="AA150" i="1" s="1"/>
  <c r="U149" i="1"/>
  <c r="Y48" i="1"/>
  <c r="AA48" i="1" s="1"/>
  <c r="U47" i="1"/>
  <c r="Y25" i="1"/>
  <c r="U24" i="1"/>
  <c r="W17" i="1"/>
  <c r="U16" i="1"/>
  <c r="Y60" i="1"/>
  <c r="X102" i="1"/>
  <c r="Z102" i="1" s="1"/>
  <c r="V102" i="1"/>
  <c r="X67" i="1"/>
  <c r="Z67" i="1" s="1"/>
  <c r="V67" i="1"/>
  <c r="X83" i="1"/>
  <c r="Z83" i="1" s="1"/>
  <c r="V83" i="1"/>
  <c r="X76" i="1"/>
  <c r="Z76" i="1" s="1"/>
  <c r="V76" i="1"/>
  <c r="Y50" i="1"/>
  <c r="AA50" i="1" s="1"/>
  <c r="W50" i="1"/>
  <c r="X74" i="1"/>
  <c r="Z74" i="1" s="1"/>
  <c r="V74" i="1"/>
  <c r="X87" i="1"/>
  <c r="Z87" i="1" s="1"/>
  <c r="V87" i="1"/>
  <c r="Q55" i="1"/>
  <c r="X80" i="1"/>
  <c r="Z80" i="1" s="1"/>
  <c r="V80" i="1"/>
  <c r="X70" i="1"/>
  <c r="Z70" i="1" s="1"/>
  <c r="V70" i="1"/>
  <c r="V37" i="1"/>
  <c r="X37" i="1"/>
  <c r="Z37" i="1" s="1"/>
  <c r="V36" i="1"/>
  <c r="X36" i="1"/>
  <c r="Z36" i="1" s="1"/>
  <c r="X77" i="1"/>
  <c r="Z77" i="1" s="1"/>
  <c r="V77" i="1"/>
  <c r="X66" i="1"/>
  <c r="Z66" i="1" s="1"/>
  <c r="V66" i="1"/>
  <c r="V35" i="1"/>
  <c r="X35" i="1"/>
  <c r="Z35" i="1" s="1"/>
  <c r="X104" i="1"/>
  <c r="Z104" i="1" s="1"/>
  <c r="Y138" i="1"/>
  <c r="Y123" i="1"/>
  <c r="AA123" i="1" s="1"/>
  <c r="W123" i="1"/>
  <c r="Y51" i="1"/>
  <c r="AA51" i="1" s="1"/>
  <c r="W51" i="1"/>
  <c r="M7" i="1"/>
  <c r="Y168" i="1"/>
  <c r="AA168" i="1" s="1"/>
  <c r="V11" i="1"/>
  <c r="X11" i="1"/>
  <c r="Z11" i="1" s="1"/>
  <c r="X20" i="1"/>
  <c r="Z20" i="1" s="1"/>
  <c r="V20" i="1"/>
  <c r="F7" i="1"/>
  <c r="X19" i="1"/>
  <c r="Z19" i="1" s="1"/>
  <c r="V19" i="1"/>
  <c r="Y22" i="1"/>
  <c r="AA22" i="1" s="1"/>
  <c r="W22" i="1"/>
  <c r="Y120" i="1"/>
  <c r="AA120" i="1" s="1"/>
  <c r="U119" i="1"/>
  <c r="X18" i="1"/>
  <c r="Z18" i="1" s="1"/>
  <c r="V18" i="1"/>
  <c r="X9" i="1"/>
  <c r="Z9" i="1" s="1"/>
  <c r="V14" i="1"/>
  <c r="X14" i="1"/>
  <c r="Z14" i="1" s="1"/>
  <c r="W11" i="1"/>
  <c r="Y11" i="1"/>
  <c r="AA11" i="1" s="1"/>
  <c r="V15" i="1"/>
  <c r="X15" i="1"/>
  <c r="Z15" i="1" s="1"/>
  <c r="X22" i="1"/>
  <c r="Z22" i="1" s="1"/>
  <c r="V22" i="1"/>
  <c r="X28" i="1"/>
  <c r="Z28" i="1" s="1"/>
  <c r="V28" i="1"/>
  <c r="O7" i="1"/>
  <c r="Y10" i="1"/>
  <c r="AA10" i="1" s="1"/>
  <c r="Y17" i="1"/>
  <c r="W168" i="1"/>
  <c r="V168" i="1"/>
  <c r="X79" i="1"/>
  <c r="Z79" i="1" s="1"/>
  <c r="V110" i="1"/>
  <c r="V103" i="1"/>
  <c r="V108" i="1"/>
  <c r="W31" i="1"/>
  <c r="X82" i="1"/>
  <c r="Z82" i="1" s="1"/>
  <c r="X158" i="1"/>
  <c r="Z158" i="1" s="1"/>
  <c r="X147" i="1"/>
  <c r="Z147" i="1" s="1"/>
  <c r="Y31" i="1"/>
  <c r="AA31" i="1" s="1"/>
  <c r="X150" i="1"/>
  <c r="Z150" i="1" s="1"/>
  <c r="V93" i="1"/>
  <c r="X84" i="1"/>
  <c r="Z84" i="1" s="1"/>
  <c r="Q156" i="1"/>
  <c r="X25" i="1"/>
  <c r="Z25" i="1" s="1"/>
  <c r="V9" i="1"/>
  <c r="X60" i="1"/>
  <c r="Z60" i="1" s="1"/>
  <c r="X71" i="1"/>
  <c r="Z71" i="1" s="1"/>
  <c r="U159" i="1"/>
  <c r="Y159" i="1"/>
  <c r="X138" i="1"/>
  <c r="Z138" i="1" s="1"/>
  <c r="X109" i="1"/>
  <c r="Z109" i="1" s="1"/>
  <c r="U161" i="1"/>
  <c r="X160" i="1"/>
  <c r="Z160" i="1" s="1"/>
  <c r="V152" i="1"/>
  <c r="Y161" i="1"/>
  <c r="AA162" i="1"/>
  <c r="Y158" i="1"/>
  <c r="V155" i="1"/>
  <c r="V105" i="1"/>
  <c r="X73" i="1"/>
  <c r="Z73" i="1" s="1"/>
  <c r="X69" i="1"/>
  <c r="Z69" i="1" s="1"/>
  <c r="V17" i="1"/>
  <c r="Y75" i="1"/>
  <c r="AA75" i="1" s="1"/>
  <c r="V104" i="1"/>
  <c r="X75" i="1"/>
  <c r="Z75" i="1" s="1"/>
  <c r="X165" i="1"/>
  <c r="Z165" i="1" s="1"/>
  <c r="O156" i="1"/>
  <c r="V120" i="1"/>
  <c r="X106" i="1"/>
  <c r="Z106" i="1" s="1"/>
  <c r="X85" i="1"/>
  <c r="Z85" i="1" s="1"/>
  <c r="Y87" i="1"/>
  <c r="AA87" i="1" s="1"/>
  <c r="X68" i="1"/>
  <c r="Z68" i="1" s="1"/>
  <c r="X78" i="1"/>
  <c r="Z78" i="1" s="1"/>
  <c r="V53" i="1"/>
  <c r="Y53" i="1"/>
  <c r="Y52" i="1" s="1"/>
  <c r="W9" i="1"/>
  <c r="X86" i="1"/>
  <c r="Z86" i="1" s="1"/>
  <c r="O55" i="1"/>
  <c r="Y110" i="1"/>
  <c r="AA110" i="1" s="1"/>
  <c r="Y104" i="1"/>
  <c r="AA104" i="1" s="1"/>
  <c r="Y164" i="1"/>
  <c r="Y93" i="1"/>
  <c r="AA93" i="1" s="1"/>
  <c r="X81" i="1"/>
  <c r="Z81" i="1" s="1"/>
  <c r="U164" i="1"/>
  <c r="U163" i="1" s="1"/>
  <c r="AA45" i="1"/>
  <c r="AA34" i="1"/>
  <c r="X31" i="1"/>
  <c r="Z31" i="1" s="1"/>
  <c r="V10" i="1"/>
  <c r="X10" i="1"/>
  <c r="Z10" i="1" s="1"/>
  <c r="Y74" i="1"/>
  <c r="AA74" i="1" s="1"/>
  <c r="W25" i="1"/>
  <c r="X139" i="1"/>
  <c r="Z139" i="1" s="1"/>
  <c r="V107" i="1"/>
  <c r="Y77" i="1"/>
  <c r="AA77" i="1" s="1"/>
  <c r="W34" i="1"/>
  <c r="AA9" i="1"/>
  <c r="Y155" i="1"/>
  <c r="U154" i="1"/>
  <c r="Y116" i="1"/>
  <c r="AA116" i="1" s="1"/>
  <c r="Y80" i="1"/>
  <c r="AA80" i="1" s="1"/>
  <c r="U52" i="1"/>
  <c r="Y113" i="1"/>
  <c r="AA113" i="1" s="1"/>
  <c r="V162" i="1"/>
  <c r="X162" i="1"/>
  <c r="Z162" i="1" s="1"/>
  <c r="Y107" i="1"/>
  <c r="AA107" i="1" s="1"/>
  <c r="X65" i="1"/>
  <c r="Z65" i="1" s="1"/>
  <c r="V34" i="1"/>
  <c r="AA138" i="1" l="1"/>
  <c r="Y137" i="1"/>
  <c r="AA25" i="1"/>
  <c r="Y24" i="1"/>
  <c r="AA17" i="1"/>
  <c r="Y16" i="1"/>
  <c r="AA60" i="1"/>
  <c r="U156" i="1"/>
  <c r="Y47" i="1"/>
  <c r="AA53" i="1"/>
  <c r="AA158" i="1"/>
  <c r="Y157" i="1"/>
  <c r="Y149" i="1"/>
  <c r="Y8" i="1"/>
  <c r="U148" i="1"/>
  <c r="U153" i="1"/>
  <c r="Y163" i="1"/>
  <c r="AA155" i="1"/>
  <c r="Y154" i="1"/>
  <c r="H44" i="1"/>
  <c r="Y148" i="1" l="1"/>
  <c r="Y156" i="1"/>
  <c r="Y153" i="1"/>
  <c r="AA137" i="1"/>
  <c r="W152" i="1"/>
  <c r="W150" i="1"/>
  <c r="W138" i="1"/>
  <c r="W120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8" i="1"/>
  <c r="W93" i="1"/>
  <c r="W75" i="1"/>
  <c r="W76" i="1"/>
  <c r="W77" i="1"/>
  <c r="W78" i="1"/>
  <c r="W79" i="1"/>
  <c r="W80" i="1"/>
  <c r="W81" i="1"/>
  <c r="W82" i="1"/>
  <c r="W84" i="1"/>
  <c r="W85" i="1"/>
  <c r="W86" i="1"/>
  <c r="W87" i="1"/>
  <c r="W60" i="1"/>
  <c r="W48" i="1"/>
  <c r="AA44" i="1"/>
  <c r="AA52" i="1"/>
  <c r="H52" i="1"/>
  <c r="H56" i="1"/>
  <c r="W8" i="1"/>
  <c r="AA16" i="1"/>
  <c r="AA8" i="1"/>
  <c r="W16" i="1"/>
  <c r="AA47" i="1"/>
  <c r="W24" i="1"/>
  <c r="K169" i="1"/>
  <c r="K155" i="1"/>
  <c r="W155" i="1" s="1"/>
  <c r="T169" i="1"/>
  <c r="T170" i="1" s="1"/>
  <c r="V170" i="1" s="1"/>
  <c r="U169" i="1"/>
  <c r="AA167" i="1"/>
  <c r="F164" i="1"/>
  <c r="AA161" i="1"/>
  <c r="F159" i="1"/>
  <c r="AA159" i="1" s="1"/>
  <c r="F157" i="1"/>
  <c r="AA157" i="1" s="1"/>
  <c r="F153" i="1"/>
  <c r="H149" i="1"/>
  <c r="H148" i="1" s="1"/>
  <c r="AA149" i="1"/>
  <c r="H137" i="1"/>
  <c r="H119" i="1"/>
  <c r="Y119" i="1" s="1"/>
  <c r="G111" i="1"/>
  <c r="X111" i="1" s="1"/>
  <c r="Z111" i="1" s="1"/>
  <c r="H88" i="1"/>
  <c r="Y88" i="1" s="1"/>
  <c r="H47" i="1"/>
  <c r="H33" i="1"/>
  <c r="W30" i="1"/>
  <c r="H30" i="1"/>
  <c r="Y30" i="1" s="1"/>
  <c r="H24" i="1"/>
  <c r="AA24" i="1"/>
  <c r="H16" i="1"/>
  <c r="H8" i="1"/>
  <c r="U167" i="1" l="1"/>
  <c r="W169" i="1"/>
  <c r="F172" i="1"/>
  <c r="V169" i="1"/>
  <c r="K167" i="1"/>
  <c r="AA119" i="1"/>
  <c r="K159" i="1"/>
  <c r="W160" i="1"/>
  <c r="W52" i="1"/>
  <c r="W53" i="1"/>
  <c r="K157" i="1"/>
  <c r="W157" i="1" s="1"/>
  <c r="W158" i="1"/>
  <c r="K161" i="1"/>
  <c r="W162" i="1"/>
  <c r="AA30" i="1"/>
  <c r="K164" i="1"/>
  <c r="K163" i="1" s="1"/>
  <c r="W163" i="1" s="1"/>
  <c r="W165" i="1"/>
  <c r="AA153" i="1"/>
  <c r="AA88" i="1"/>
  <c r="F163" i="1"/>
  <c r="AA163" i="1" s="1"/>
  <c r="AA164" i="1"/>
  <c r="AA154" i="1"/>
  <c r="K47" i="1"/>
  <c r="Y169" i="1"/>
  <c r="AA169" i="1" s="1"/>
  <c r="K137" i="1"/>
  <c r="W137" i="1" s="1"/>
  <c r="F55" i="1"/>
  <c r="H55" i="1"/>
  <c r="F166" i="1"/>
  <c r="AA166" i="1" s="1"/>
  <c r="X169" i="1"/>
  <c r="Z169" i="1" s="1"/>
  <c r="F156" i="1"/>
  <c r="AA156" i="1" s="1"/>
  <c r="K149" i="1"/>
  <c r="W149" i="1" s="1"/>
  <c r="H7" i="1"/>
  <c r="F148" i="1"/>
  <c r="AA148" i="1" s="1"/>
  <c r="K154" i="1"/>
  <c r="W154" i="1" s="1"/>
  <c r="W119" i="1"/>
  <c r="W88" i="1"/>
  <c r="U166" i="1" l="1"/>
  <c r="W47" i="1"/>
  <c r="K172" i="1"/>
  <c r="V172" i="1" s="1"/>
  <c r="W44" i="1"/>
  <c r="K7" i="1"/>
  <c r="K166" i="1"/>
  <c r="W166" i="1" s="1"/>
  <c r="K156" i="1"/>
  <c r="W156" i="1" s="1"/>
  <c r="K55" i="1"/>
  <c r="K148" i="1"/>
  <c r="W148" i="1" s="1"/>
  <c r="K153" i="1"/>
  <c r="W153" i="1" s="1"/>
  <c r="V173" i="1" l="1"/>
  <c r="V171" i="1"/>
  <c r="U83" i="1"/>
  <c r="U56" i="1" s="1"/>
  <c r="W83" i="1" l="1"/>
  <c r="W56" i="1"/>
  <c r="U55" i="1"/>
  <c r="W55" i="1" s="1"/>
  <c r="Y83" i="1"/>
  <c r="Y56" i="1" l="1"/>
  <c r="AA83" i="1"/>
  <c r="AA56" i="1" l="1"/>
  <c r="Y55" i="1"/>
  <c r="AA55" i="1" s="1"/>
  <c r="Q33" i="1"/>
  <c r="Q7" i="1"/>
  <c r="U41" i="1"/>
  <c r="Y41" i="1" s="1"/>
  <c r="W41" i="1" l="1"/>
  <c r="AA41" i="1"/>
  <c r="Y33" i="1"/>
  <c r="U33" i="1"/>
  <c r="U172" i="1" l="1"/>
  <c r="W170" i="1" s="1"/>
  <c r="U7" i="1"/>
  <c r="W7" i="1" s="1"/>
  <c r="W33" i="1"/>
  <c r="Y7" i="1"/>
  <c r="AA7" i="1" s="1"/>
  <c r="AA33" i="1"/>
  <c r="W171" i="1" l="1"/>
  <c r="W172" i="1"/>
  <c r="W173" i="1" s="1"/>
  <c r="Z116" i="1"/>
  <c r="X116" i="1"/>
  <c r="G116" i="1"/>
  <c r="Z117" i="1"/>
  <c r="X117" i="1"/>
  <c r="G117" i="1"/>
  <c r="Z113" i="1"/>
  <c r="X113" i="1"/>
  <c r="G113" i="1"/>
  <c r="Z115" i="1"/>
  <c r="X115" i="1"/>
  <c r="G115" i="1"/>
  <c r="Z112" i="1"/>
  <c r="X112" i="1"/>
  <c r="G112" i="1"/>
  <c r="G118" i="1"/>
  <c r="X118" i="1"/>
  <c r="Z118" i="1"/>
  <c r="G114" i="1"/>
  <c r="X114" i="1"/>
  <c r="Z1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DISDIK 03</author>
  </authors>
  <commentList>
    <comment ref="C27" authorId="0" shapeId="0" xr:uid="{5E79E1E3-EED3-4951-B474-D181EC3C447A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GAK ADA DI SISTEM
</t>
        </r>
      </text>
    </comment>
    <comment ref="C32" authorId="0" shapeId="0" xr:uid="{F0422849-B2F1-4226-9896-7D87E2EA2CDB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GAK ADA DI SISTEM
</t>
        </r>
      </text>
    </comment>
    <comment ref="C57" authorId="0" shapeId="0" xr:uid="{736EF9A1-2153-414F-B0AA-63C04A849AA9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GAK ADA DISISTEM
</t>
        </r>
      </text>
    </comment>
    <comment ref="C59" authorId="0" shapeId="0" xr:uid="{A449D271-19E2-4D93-BAC6-A0E5A3CD5A38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GAK ADA DISISTEM</t>
        </r>
      </text>
    </comment>
    <comment ref="C63" authorId="0" shapeId="0" xr:uid="{B70D3C95-D1ED-419B-9DE4-96F6F6D0D714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GAK ADA DI SISTEM</t>
        </r>
      </text>
    </comment>
    <comment ref="C72" authorId="0" shapeId="0" xr:uid="{2A58E8CC-DE7E-41E6-B923-8BB60B0D4B7C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GAADA</t>
        </r>
      </text>
    </comment>
    <comment ref="C73" authorId="0" shapeId="0" xr:uid="{203AF581-63DD-4244-BF95-E18856D84DB2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GAADA</t>
        </r>
      </text>
    </comment>
    <comment ref="C90" authorId="0" shapeId="0" xr:uid="{86E31518-0CEA-4CFE-B129-9BB84BBE309C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GAADA</t>
        </r>
      </text>
    </comment>
    <comment ref="C91" authorId="0" shapeId="0" xr:uid="{23F2B4A9-B8CF-4667-A6E0-8CD035673C51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GAADA</t>
        </r>
      </text>
    </comment>
    <comment ref="C92" authorId="0" shapeId="0" xr:uid="{9FC8E682-A6C1-4190-8C7D-10153D059B7D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GAADA</t>
        </r>
      </text>
    </comment>
    <comment ref="C121" authorId="0" shapeId="0" xr:uid="{A1C043AF-6AAD-4316-9860-0EFF22C8D63F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gaada</t>
        </r>
      </text>
    </comment>
    <comment ref="C133" authorId="0" shapeId="0" xr:uid="{58096E2D-BA42-4C8D-B222-FC096CB5D140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GAADA</t>
        </r>
      </text>
    </comment>
    <comment ref="C144" authorId="0" shapeId="0" xr:uid="{A7AF57A7-5163-4D38-8741-CE1037B247CF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GAADA</t>
        </r>
      </text>
    </comment>
    <comment ref="C151" authorId="0" shapeId="0" xr:uid="{FD4C840E-AB6F-48E4-BBE9-D30520C122CF}">
      <text>
        <r>
          <rPr>
            <b/>
            <sz val="9"/>
            <color indexed="81"/>
            <rFont val="Tahoma"/>
            <charset val="1"/>
          </rPr>
          <t>DISDIK 03:</t>
        </r>
        <r>
          <rPr>
            <sz val="9"/>
            <color indexed="81"/>
            <rFont val="Tahoma"/>
            <charset val="1"/>
          </rPr>
          <t xml:space="preserve">
GAADA</t>
        </r>
      </text>
    </comment>
  </commentList>
</comments>
</file>

<file path=xl/sharedStrings.xml><?xml version="1.0" encoding="utf-8"?>
<sst xmlns="http://schemas.openxmlformats.org/spreadsheetml/2006/main" count="573" uniqueCount="322">
  <si>
    <t>No</t>
  </si>
  <si>
    <t>Sasaran RKPD</t>
  </si>
  <si>
    <t>Indikator Kinerja Program (outcome)/ Kegiatan (output)</t>
  </si>
  <si>
    <t>Target Akhir Periode RPJMD)</t>
  </si>
  <si>
    <t>Realisasi Kinerja Sampai Dengan Triwulan</t>
  </si>
  <si>
    <t>SKPD Penanggungjawab</t>
  </si>
  <si>
    <t>I</t>
  </si>
  <si>
    <t>II</t>
  </si>
  <si>
    <t>III</t>
  </si>
  <si>
    <t>IV</t>
  </si>
  <si>
    <t>13=12/7x100%</t>
  </si>
  <si>
    <t>14 = 6 + 12</t>
  </si>
  <si>
    <t>15=14/5 x100%</t>
  </si>
  <si>
    <t>K</t>
  </si>
  <si>
    <t>Rp</t>
  </si>
  <si>
    <t>PROGRAM PENUNJANG URUSAN PEMERINTAHAN DAERAH KABUPATEN/KOTA</t>
  </si>
  <si>
    <t>Persentase penunjang urusan pemerintah daerah kabupaten/kota</t>
  </si>
  <si>
    <t xml:space="preserve"> </t>
  </si>
  <si>
    <t>DINAS PENDIDIKAN DAN KEBUDAYAAN KOTA DUMAI</t>
  </si>
  <si>
    <t>Perencanaan, Penganggaran, dan Evaluasi Kinerja Perangkat Daerah</t>
  </si>
  <si>
    <t>Terlaksananya Perencanaan, penganggaran dan evaluasi kinerja perangkat daerah</t>
  </si>
  <si>
    <t>Penyusunan Dokumen Perencanaan Perangkat Daerah</t>
  </si>
  <si>
    <t>Jumlah Dokumen Perencanaan Perangkat Daerah</t>
  </si>
  <si>
    <t>Dokumen</t>
  </si>
  <si>
    <t>Jumlah Dokumen RKA-SKPD dan Laporan Hasil Koordinasi Penyusunan Dokumen RKA-SKPD</t>
  </si>
  <si>
    <t>Jumlah Dokumen Perubahan RKASKPD dan Laporan Hasil Koordinasi Penyusunan Dokumen Perubahan RKA</t>
  </si>
  <si>
    <t>Koordinasi dan Penyusunan Laporan Capaian Kinerja dan Ikhtisar Realisasi Kinerja SKPD</t>
  </si>
  <si>
    <t>Jumlah Laporan Capaian Kinerja dan Ikhtisar Realisasi Kinerja SKPD dan Laporan Hasil Koordinasi Penyusunan Laporan Capaian Kinerja dan Ikhtisar Realisasi Kinerja SKPD</t>
  </si>
  <si>
    <t>Laporan</t>
  </si>
  <si>
    <t>Evaluasi Kinerja Perangkat Daerah</t>
  </si>
  <si>
    <t>Jumlah Laporan Evaluasi Kinerja Perangkat Daerah</t>
  </si>
  <si>
    <t>Administrasi Keuangan Perangkat Daerah</t>
  </si>
  <si>
    <t>Laporan Capaian Kinerja dan Ikhtisar Realisasi Kinerja SKPD</t>
  </si>
  <si>
    <t>Penyediaan Gaji dan Tunjangan ASN</t>
  </si>
  <si>
    <t>Tersedianya Gaji dan Tunjangan ASN</t>
  </si>
  <si>
    <t>Orang/bulan</t>
  </si>
  <si>
    <t>Pelaksanaan Penatausahaan dan Pengujian/Verifikasi Keuangan SKPD</t>
  </si>
  <si>
    <t>Jumlah Dokumen Penatausahaan dan Pengujian/Verifikasi Keuangan SKPD</t>
  </si>
  <si>
    <t>Koordinasi dan Pelaksanaan Akuntansi SKPD</t>
  </si>
  <si>
    <t>Jumlah Dokumen Koordinasi dan Pelaksanaan Akuntansi SKPD</t>
  </si>
  <si>
    <t>Administrasi Barang Milik Daerah pada Perangkat Daerah</t>
  </si>
  <si>
    <t>Laporan Keuangan Bulanan/Triwulanan/Semesteran SKPD</t>
  </si>
  <si>
    <t>Rekonsiliasi dan Penyusunan Laporan Barang Milik Daerah pada SKPD</t>
  </si>
  <si>
    <t>Jumlah Laporan Penatausahaan Barang Milik Daerah pada SKPD</t>
  </si>
  <si>
    <t>Administrasi Kepegawaian Perangkat Daerah</t>
  </si>
  <si>
    <t>Terlaksananya Administrasi Kepegawaian Perangkat Daerah</t>
  </si>
  <si>
    <t>Pendidikan dan Pelatihan Pegawai Berdasarkan Tugas dan Fungsi</t>
  </si>
  <si>
    <t xml:space="preserve">Jumlah Pegawai Berdasarkan Tugas dan Fungsi yang Mengikuti Pendidikan dan Pelatihan </t>
  </si>
  <si>
    <t>Administrasi Umum Perangkat Daerah</t>
  </si>
  <si>
    <t>Terlaksananya Administrasi Umum Perangkat Daerah</t>
  </si>
  <si>
    <t>Penyediaan Komponen Instalasi Listrik/Penerangan Bangunan Kantor</t>
  </si>
  <si>
    <t>Jumlah Paket Komponen Instalasi Listrik/Penerangan Bangunan Kantor yang
Disediakan</t>
  </si>
  <si>
    <t>Paket</t>
  </si>
  <si>
    <t>Penyediaan Peralatan dan Perlengkapan Kantor</t>
  </si>
  <si>
    <t xml:space="preserve">Jumlah Paket Peralatan dan Perlengkapan Kantor yang Disediakan </t>
  </si>
  <si>
    <t>Penyediaan Bahan Logistik Kantor</t>
  </si>
  <si>
    <t xml:space="preserve">Jumlah Paket Bahan Logistik Kantor yang Disediakan </t>
  </si>
  <si>
    <t>Penyediaan Barang Cetakan dan Penggandaan</t>
  </si>
  <si>
    <t>Jumlah Paket Barang Cetakan dan Penggandaan yang Disediakan</t>
  </si>
  <si>
    <t>Penyediaan Bahan Bacaan dan Peraturan Perundang-undangan</t>
  </si>
  <si>
    <t xml:space="preserve">Jumlah Dokumen Bahan Bacaan dan Peraturan Perundang-Undangan yang Disediakan </t>
  </si>
  <si>
    <t>Penyelenggaraan Rapat Koordinasi dan Konsultasi SKPD</t>
  </si>
  <si>
    <t>Jumlah Laporan Penyelenggaraan Rapat Koordinasi dan Konsultasi SKPD</t>
  </si>
  <si>
    <t>Penatausahaan Arsip Dinamis pada SKPD</t>
  </si>
  <si>
    <t>Jumlah Dokumen Penatausahaan Arsip Dinamis pada SKPD</t>
  </si>
  <si>
    <t>Dukungan Pelaksanaan Sistem Pemerintahan Berbasis Elektronik pada SKPD</t>
  </si>
  <si>
    <t xml:space="preserve">Jumlah Dokumen Dukungan Pelaksanaan Sistem Pemerintahan Berbasis Elektronik pada SKPD </t>
  </si>
  <si>
    <t>Penyediaan Jasa Penunjang Urusan Pemerintahan Daerah</t>
  </si>
  <si>
    <t>Terpenuhinya Jasa Penunjang Urusan Pemerintah Daerah</t>
  </si>
  <si>
    <t>Penyediaan Jasa Komunikasi, Sumber Daya Air dan Listrik</t>
  </si>
  <si>
    <t>Jumlah Laporan Penyediaan Jasa Komunikasi, Sumber Daya Air dan Listrik yang Disediakan</t>
  </si>
  <si>
    <t>Penyediaan Jasa Peralatan dan Perlengkapan Kantor</t>
  </si>
  <si>
    <t>Penyediaan Jasa Pelayanan Umum Kantor</t>
  </si>
  <si>
    <t>Jumlah Laporan Penyediaan Jasa Peralatan dan Perlengkapan Kantor yang Disediakan</t>
  </si>
  <si>
    <t>Pemeliharaan Barang Milik Daerah Penunjang Urusan Pemerintahan Daerah</t>
  </si>
  <si>
    <t>Terpeliharanya Barang Milih Daerah Penunjang Urusan Pemerintah Daerah</t>
  </si>
  <si>
    <t>Penyediaan Jasa Pemeliharaan, Biaya Pemeliharaan, dan Pajak
Kendaraan Perorangan Dinas atau Kendaraan Dinas Jabatan
Dinas atau Kendaraan Dinas Jabatan
Perorangan Dinas atau Kendaraan Dinas Jabatan</t>
  </si>
  <si>
    <t xml:space="preserve">Jumlah Kendaraan Perorangan Dinas atau Kendaraan Dinas Jabatan yang Dipelihara dan
dibayarkan Pajaknya
</t>
  </si>
  <si>
    <t>Unit</t>
  </si>
  <si>
    <t>PROGRAM PENGELOLAAN PENDIDIKAN</t>
  </si>
  <si>
    <t>Persentase Pengelolaan Pendidikan</t>
  </si>
  <si>
    <t>Pengelolaan Pendidikan Sekolah Dasar</t>
  </si>
  <si>
    <t>Terlaksananya Pengelolaan Sekolah Dasar</t>
  </si>
  <si>
    <t>Ruang</t>
  </si>
  <si>
    <t>Jumlah Sarana, Prasarana dan Utilitas Sekolah yang Telah Dibangun</t>
  </si>
  <si>
    <t>Peserta Didik</t>
  </si>
  <si>
    <t>Pembinaan Minat, Bakat dan Kreativitas Siswa</t>
  </si>
  <si>
    <t xml:space="preserve">Jumlah Siswa yang Mengikuti Ajang Kompetisi/Lomba Akademik dan Non Akademik </t>
  </si>
  <si>
    <t>Jumlah Pendidik dan Tenaga Kependidikan yang Tersedia pada Satuan Pendidikan Sekolah Dasar</t>
  </si>
  <si>
    <t>Orang</t>
  </si>
  <si>
    <t>Pengembangan Karir Pendidik dan Tenaga Kependidikan pada Satuan Pendidikan Sekolah Dasar</t>
  </si>
  <si>
    <t>Pembinaan Kelembagaan dan Manajemen Sekolah</t>
  </si>
  <si>
    <t>Satuan Pendidikan</t>
  </si>
  <si>
    <t>Pengembangan konten digital untuk pendidikan</t>
  </si>
  <si>
    <t>Jumlah konten digital untuk pendidikan yang telah dikembangkan</t>
  </si>
  <si>
    <t>Konten Digital</t>
  </si>
  <si>
    <t>Koordinasi, Perencanaan, Supervisi dan Evaluasi Layanan di Bidang Pendidikan</t>
  </si>
  <si>
    <t xml:space="preserve">Jumlah Dokumen Hasil Koordinasi, Perencanaan, Supervisi dan Evaluasi Layanan di Bidang Pendidikan </t>
  </si>
  <si>
    <t>Sosialisasi dan Advokasi Kebijakan Bidang Pendidikan</t>
  </si>
  <si>
    <t xml:space="preserve">Jumlah kegiatan sosialisasi dan advokasi kebijakan di bidang Pendidikan yang dilaksanakan </t>
  </si>
  <si>
    <t>Fasilitasi Komunitas Belajar Pendidik dan Tenaga Kependidikan</t>
  </si>
  <si>
    <t>Komunitas</t>
  </si>
  <si>
    <t>Pemberian layanan pendampingan bagi satuan pendidikan untuk pencegahan perundungan, kekerasan, dan intoleransi</t>
  </si>
  <si>
    <t>Jumlah kegiatan pendampingan bagi satuan pendidikan untuk pencegahan perundungan, kekerasan, dan intoleransi</t>
  </si>
  <si>
    <t>Kegiatan</t>
  </si>
  <si>
    <t>Pembangunan Ruang Kelas Baru</t>
  </si>
  <si>
    <t xml:space="preserve">Jumlah Ruang Kelas Baru yang Bertambah </t>
  </si>
  <si>
    <t>Rehabilitasi Sedang/Berat Sarana, Prasarana dan Utilitas Sekolah</t>
  </si>
  <si>
    <t>Jumlah Sarana, Prasarana dan Utilitas Sekolah yang Telah Direhabilitasi Sedang/Berat</t>
  </si>
  <si>
    <t>Bimbingan Teknis, Pelatihan, dan/atau Magang/PKL untuk Peningkatan Kapasitas Bidang Pendidikan</t>
  </si>
  <si>
    <t>Jumlah Peserta Bimbingan Teknis, Pelatihan, dan/atau Magang/PKL untuk Peningkatan Kapasitas Bidang Pendidikan yang Dilaksanakan</t>
  </si>
  <si>
    <t>Penyelenggaraan Proses Belajar Bagi Peserta Didik</t>
  </si>
  <si>
    <t>Rehabilitasi Sedang/Berat Ruang Kelas Sekolah</t>
  </si>
  <si>
    <t>Pengelolaan Pendidikan Sekolah Menengah Pertama</t>
  </si>
  <si>
    <t>Terlaksananya Pengelolaan Pendidikan Sekolah Menengah Pertama</t>
  </si>
  <si>
    <t>Pembangunan Rumah Dinas Kepala Sekolah/Guru/Penjaga Sekolah</t>
  </si>
  <si>
    <t xml:space="preserve">Jumlah Rumah Dinas Kepala Sekolah, Guru, Penjaga Sekolah yang Telah Dibangun </t>
  </si>
  <si>
    <t>Pembangunan Sarana, Prasarana dan Utilitas Sekolah</t>
  </si>
  <si>
    <t xml:space="preserve">Jumlah Sarana, Prasarana dan Utilitas Sekolah yang Telah Direhabilitasi Sedang/Berat </t>
  </si>
  <si>
    <t>Pengadaan Mebel Sekolah</t>
  </si>
  <si>
    <t>Jumlah Mebel Sekolah yang Tersedia</t>
  </si>
  <si>
    <t>Penyediaan Pendidik dan Tenaga Kependidikan bagi Satuan Pendidikan Sekolah Menengah Pertama</t>
  </si>
  <si>
    <t>Pengembangan Karir Pendidik dan Tenaga Kependidikan pada Satuan Pendidikan Sekolah Menengah Pertama</t>
  </si>
  <si>
    <t>Jumlah Sekolah Menengah Pertama yang Dilaksanakan Pembinaan</t>
  </si>
  <si>
    <t>Pengelolaan Dana BOS Sekolah Menengah Pertama</t>
  </si>
  <si>
    <t xml:space="preserve">Jumlah konten digital untuk pendidikan yang telah dikembangkan </t>
  </si>
  <si>
    <t>Pelatihan Penggunaan Aplikasi Bidang Pendidikan</t>
  </si>
  <si>
    <t>Jumlah Komunitas Belajar Pendidik dan Tenaga Pendidik yang terfasilitasi</t>
  </si>
  <si>
    <t>Pengelolaan Pendidikan Anak Usia Dini (PAUD)</t>
  </si>
  <si>
    <t>Terlaksanaya Pengelolaan Pendidikan Anak Usia Dini</t>
  </si>
  <si>
    <t>Jumlah Sarana, Prasarana dan Utilitas PAUD yang Telah Dibangun</t>
  </si>
  <si>
    <t>Penyediaan Pendidik dan Tenaga Kependidikan bagi Satuan PAUD</t>
  </si>
  <si>
    <t xml:space="preserve">Jumlah Pendidik dan Tenaga Kependidikan yang Tersedia pada PAUD </t>
  </si>
  <si>
    <t>Pembinaan Kelembagaan dan Manajemen PAUD</t>
  </si>
  <si>
    <t>Jumlah Dokumen Hasil Koordinasi, Perencanaan, Supervisi dan Evaluasi Layanan di Bidang Pendidikan</t>
  </si>
  <si>
    <t>Pengelolaan Pendidikan Nonformal/Kesetaraan</t>
  </si>
  <si>
    <t>Terlaksananya Pengelolaan Pendidikan Nonformal/Kesetaraan</t>
  </si>
  <si>
    <t xml:space="preserve"> Pembinaan Kelembagaan dan Manajemen Sekolah Nonformal/Kesetaraan</t>
  </si>
  <si>
    <t>Jumlah Sekolah Nonformal/Kesetaraan yang Dilaksanakan Pembinaan Kelembagaan dan manajemen</t>
  </si>
  <si>
    <t>PROGRAM PENGEMBANGAN KURIKULUM</t>
  </si>
  <si>
    <t>Persentase pengembangan Kurikulum</t>
  </si>
  <si>
    <t>PENETAPAN KURIKULUM MUATAN LOKAL PENDIDIKAN DASAR</t>
  </si>
  <si>
    <t>Jumlah  Penetapan Kurikulum Muatan Lokal Pendidikan Dasar</t>
  </si>
  <si>
    <t>Penyusunan Silabus Muatan Lokal Pendidikan Dasar</t>
  </si>
  <si>
    <t>Jumlah Silabus Muatan Lokal Pendidikan Dasar yang Tersusun</t>
  </si>
  <si>
    <t>Pelatihan Penyusunan Kurikulum Muatan Lokal Pendidikan Dasar</t>
  </si>
  <si>
    <t xml:space="preserve">Jumlah Penyusun Kurikulum Muatan Lokal Pendidikan Dasar yang Meningkat Kompetensinya </t>
  </si>
  <si>
    <t>PROGRAM PENDIDIK DAN TENAGA KEPENDIDIKAN</t>
  </si>
  <si>
    <t>Persentase Penyediaan PENDIDIK DAN TENAGA KEPENDIDIKAN</t>
  </si>
  <si>
    <t>Pemerataan Kuantitas dan Kualitas Pendidik dan Tenaga Kependidikan Bagi Satuan Pendidikan Dasar, PAUD, dan Pendidikan Non Formal / Kesetaraan</t>
  </si>
  <si>
    <t>Terlaksananya Kegiatan Pemerataan Kuantitas dan Kualitas Pendidik dan Tenaga Kependidikan Bagi Satuan Pendidikan Dasar, PAUD, dan Pendidikan Non Formal / Kesetaraan</t>
  </si>
  <si>
    <t>Perhitungan dan Pemetaan Pendidik dan Tenaga Kependidikan Satuan Pendidikan Dasar, PAUD, dan Pendidikan Nonformal/Kesetaraan</t>
  </si>
  <si>
    <t>Jumlah Dokumen Hasil Perhitungan dan Pemetaan Pendidik dan Tenaga Kependidikan Satuan</t>
  </si>
  <si>
    <t>PROGRAM PENGEMBANGAN KEBUDAYAAN</t>
  </si>
  <si>
    <t>Persentase pengembangan dan pelestarian kebudayaan</t>
  </si>
  <si>
    <t>Pengelolaan Kebudayaan Yang Masyarakat Pelakunya Dalam Daerah Kabupaten/Kota</t>
  </si>
  <si>
    <t>Jumlah  Pengelolaan Kebudayaan Yang Masyarakat Pelakunya Dalam Daerah Kabupaten/Kota</t>
  </si>
  <si>
    <t>Pelindungan, Pengembangan, Pemanfaatan Objek Pemajuan Kebudayaan</t>
  </si>
  <si>
    <t>Jumlah Objek Pemajuan Kebudayaan yang Dilakukan Pelindungan, Pengembangan, Pemanfaatan</t>
  </si>
  <si>
    <t>Objek</t>
  </si>
  <si>
    <t>Pelestarian Kesenian Tradisional Yang Masyarakat Pelakunya Dalam Daerah KabupatenKota</t>
  </si>
  <si>
    <t>Terlaksananya Pelestarian Kesenian Tradisional Yang Masyarakat Pelakunya Dalam Daerah KabupatenKota</t>
  </si>
  <si>
    <t>Pelindungan, Pengembangan, Pemanfaatan Objek Pemajuan Tradisi Budaya</t>
  </si>
  <si>
    <t>Jumlah Objek Pemajuan Tradisi Budaya yang Dilakukan Pelindungan, Pengembangan dan Pemanfaatan</t>
  </si>
  <si>
    <t>Pembinaan Lembaga Adat Yang Penganutnya Dalam Daerah Kabupaten/ Kota</t>
  </si>
  <si>
    <t>Terlaksananya Kegiatan Pembinaan Lembaga Adat</t>
  </si>
  <si>
    <t>PROGRAM PENGEMBANGAN KESENIAN TRADISIONAL</t>
  </si>
  <si>
    <t>Persentase  Kesenian Tradisional</t>
  </si>
  <si>
    <t>Pembinaan Kesenian Yang Masyarakat Pelakunya Dalam Daerah KabupatenKota</t>
  </si>
  <si>
    <t>Jumlah Pembinaan Kesenian Yang Masyarakat Pelakunya Dalam Daerah KabupatenKota</t>
  </si>
  <si>
    <t>Peningkatan Pendidikan dan Pelatihan Sumber Daya Manusia Kesenian Tradisional</t>
  </si>
  <si>
    <t>Jumlah Sumber Daya Manusia Kesenian Tradisional yang Mendapat Pendidikan dan Pelatihan (Ditingkatkan Kompetensinya)</t>
  </si>
  <si>
    <t>PROGRAM PELESTARIAN DAN PENGELOLAAN CAGAR BUDAYA</t>
  </si>
  <si>
    <t>Persentase PELESTARIAN DAN PENGELOLAAN CAGAR BUDAYA</t>
  </si>
  <si>
    <t>Penetapan Cagar Budaya Peringkat Kabupaten Kota</t>
  </si>
  <si>
    <t>Jumlah Penetapan cagar Budaya Kota Dumai</t>
  </si>
  <si>
    <t>Penetapan Cagar Budaya</t>
  </si>
  <si>
    <t xml:space="preserve">Jumlah Objek Cagar Budaya yang Ditetapkan </t>
  </si>
  <si>
    <t>Rata-Rata Capaian Kinerja (%)</t>
  </si>
  <si>
    <t>Predikat Kinerja</t>
  </si>
  <si>
    <t>TOTAL RATA-RATA CAPAIAN KINERJA DAN ANGGARAN DARI SELURUH PROGRAM</t>
  </si>
  <si>
    <t>PREDIKAT KINERJA DARI SELURUH PROGRAM</t>
  </si>
  <si>
    <t>Jumlah Laporan Keuangan Bulanan/ Triwulanan/ Semesteran SKPD</t>
  </si>
  <si>
    <t>Faktor penghambat pada capaian kinerja s.d 31 Maret 2024 :</t>
  </si>
  <si>
    <t>1. Adanya perubahan Struktur Organisasi dan Tata Kelola (SOTK) sehinggga kegiatan belum dapat dilaksanakan.</t>
  </si>
  <si>
    <t>Pengelolaan Dana BOS Sekolah Dasar</t>
  </si>
  <si>
    <t>Jumlah Sekolah Dasar yang Mengelola Dana BOS</t>
  </si>
  <si>
    <t>Pengelolaan  Dana BOP PAUD</t>
  </si>
  <si>
    <t>Jumlah PAUD yang Mengelola Dana BOP</t>
  </si>
  <si>
    <t>Pengadaan Barang Milik Daerah Penunjang Urusan Pemerintah Daerah</t>
  </si>
  <si>
    <t>Terlaksananya Pengadaan Barang Milih Daerah Penunjang Urusan Pemerintah Daerah</t>
  </si>
  <si>
    <t>Pengadaan Kendaraan Dinas Operasional atau Lapangan</t>
  </si>
  <si>
    <t>Jumlah Laporan Penyediaan Kendaraan Dinas Operasional atau Lapangan</t>
  </si>
  <si>
    <t>unit</t>
  </si>
  <si>
    <t>Koordinasi dan Penyusunan Dokumen Perubahan RKA-SKPD</t>
  </si>
  <si>
    <t>Jumlah Laporan Keuangan Akhir Tahun</t>
  </si>
  <si>
    <t>Jumlah Dokumen Bahan Tanggapan Pemeriksaan dan Tindak Lanjut Pemeriksaan</t>
  </si>
  <si>
    <t>Koordinasi dan Penyusunan Laporan Keuangan Bulanan/ Triwulan/ Semesteran SKPD</t>
  </si>
  <si>
    <t>Penyusunan Pelaporan dan Analisis Prognosis Realisasi Anggaran</t>
  </si>
  <si>
    <t>Jumlah Dokumen Pelaporan dan Analisis Prognosis Realisasi Anggaran</t>
  </si>
  <si>
    <t>Penyusunan Perencanaan Kebutuhan Barang Milik Daerah SKPD</t>
  </si>
  <si>
    <t>Jumlah Laporan Rencana Kebutuhan Barang Milik Daerah SKPD</t>
  </si>
  <si>
    <t>Koordinasi dan Penilaian Barang Millik Daerah SKPD</t>
  </si>
  <si>
    <t>Jumlah Laporan Hasil Penilaian Barang Milik Daerah dan Hasil Koordinasi Penilaian Barang Milik Daerah SKPD</t>
  </si>
  <si>
    <t xml:space="preserve"> Pembinaan, Pengawasan, dan Pengendalian Barang Milik Daerah pada SKPD</t>
  </si>
  <si>
    <t>Jumlah Laporan Hasil Pembinaan, Pengawasan, dan Pengendalian Barang Milik Daerah pada SKPD</t>
  </si>
  <si>
    <t xml:space="preserve">Jumlah Laporan Rekonsiliasi dan Penyusunan Laporan Barang Milik Daerah pada SKPD </t>
  </si>
  <si>
    <t>Penatausahaan Barang Milik Daerah pada SKPD</t>
  </si>
  <si>
    <t>Pengadaan Pakaian Dinas beserta Atribut Kelengkapannya</t>
  </si>
  <si>
    <t>Jumlah Paket Pakaian Dinas beserta Atribut Kelengkapan</t>
  </si>
  <si>
    <t>Penyediaan Peralatan Rumah Tangga</t>
  </si>
  <si>
    <t>Jumlah Paket Peralatan Rumah Tangga yang Disediakan</t>
  </si>
  <si>
    <t>Fasilitasi Kunjungan Tamu</t>
  </si>
  <si>
    <t>Jumlah Laporan Fasilitasi Kunjungan Tamui</t>
  </si>
  <si>
    <t>Penyediaan Jasa Surat Menyurat</t>
  </si>
  <si>
    <t>Jumlah Laporan Penyediaan Jasa Surat Menyurat</t>
  </si>
  <si>
    <t xml:space="preserve">Jumlah Laporan Penyediaan Jasa Peralatan dan Perlengkapan Kantor yang Disediakan </t>
  </si>
  <si>
    <t>Penyediaan Jasa Pemeliharaan, Biaya Pemeliharaan, Pajak dan Perizinan Kendaraan Dinas Operasional atau Lapangan</t>
  </si>
  <si>
    <t>Jumlah Kendaraan Dinas Operasional atau Lapangan yang Dipelihara dan dibayarkan Pajak dan Perizinannya</t>
  </si>
  <si>
    <t>Rehabilitasi Sedang/Berat Rumah Dinas Kepala Sekolah/Guru/Penjaga Sekolah</t>
  </si>
  <si>
    <t>Jumlah Rumah Dinas Kepala Sekolah, Guru, Penjaga Sekolah yang Telah di Rehabilitasi Sedang/Berat</t>
  </si>
  <si>
    <t>Pengadaan Perlengkapan Sekolah</t>
  </si>
  <si>
    <t xml:space="preserve">Jumlah perlengkapan Sekolah yang Tersedia </t>
  </si>
  <si>
    <t>Penyediaan Pendidik dan Tenaga Kependidikan bagi Satuan Penddikan Sekolah Dasar</t>
  </si>
  <si>
    <t>Jumlah Pendidik dan Tenaga Kependidikan yang Mendapatkan Fasilitasi Kenaikan Pangkat/Golongan, Pemberian Promosi,Peningkatan Kompetensi dan Kualifikasi</t>
  </si>
  <si>
    <t>Jumlah Sekolah Dasar yang Diaksanakan Pembinaan Kelembagaan dan Manajemen Sekolah</t>
  </si>
  <si>
    <t>Rehabilitasi Sedang/Berat Laboratorium Sekolah Dasar</t>
  </si>
  <si>
    <t>Jumlah Laboratorium Sekolah Dasar yang Telah Direhabilitasi Sedang/Berat</t>
  </si>
  <si>
    <t>Pembinaan Penggunaan Teknologi, Informasi dan Komunikasi (TIK) untuk Pendidikan</t>
  </si>
  <si>
    <t>Jumlah Orang yang Mendapatkan Pembinaan Penggunaan Teknologi, Informasi dan Komunikasi (TIK) untuk Pendidikan</t>
  </si>
  <si>
    <t xml:space="preserve">Jumlah peserta pelatihan penggunaan aplikasi di bidang pendidikan yang dilaksanakan </t>
  </si>
  <si>
    <t>Jumlah kegiatan sosialisasi dan advokasi kebijakan di bidang Pendidikan yang dilaksanakan</t>
  </si>
  <si>
    <t>Jumlah Satuan Pendidikan yang Menyelenggarakan Proses Belajar</t>
  </si>
  <si>
    <t xml:space="preserve">Jumlah Ruang Kelas Sekolah yang Telah Direhabilitasi Sedang/Berat </t>
  </si>
  <si>
    <t>Penyediaan Biaya Personil Peserta Didik Sekolah Dasar</t>
  </si>
  <si>
    <t xml:space="preserve">Jumlah Peserta Didik Sekolah Dasar yang Menerima Biaya Personil Peserta Didik </t>
  </si>
  <si>
    <t>Pengadaan Alat Praktik dan Peraga Peserta Didik</t>
  </si>
  <si>
    <t>Jumlah Alat Praktik dan Peraga Peserta Didik yang Tersedia</t>
  </si>
  <si>
    <t xml:space="preserve">Jumlah Sarana, Prasarana dan Utilitas Sekolah yang Telah Dibangun </t>
  </si>
  <si>
    <t>Jumlah Ruang kelas sekolah yang Telah Direhabilitasi Sedang/Berat</t>
  </si>
  <si>
    <t>Jumlah Peserta didik Sekolah Menengah Pertama yang Menerima Biaya Personil Peserta Didik</t>
  </si>
  <si>
    <t>Penyediaan Biaya Personil Peserta Didik Sekolah Menengah Pertama</t>
  </si>
  <si>
    <t>Jumlah Siswa yang Mengikuti Ajang Kompetisi/Lomba Akademik dan Non Akademik</t>
  </si>
  <si>
    <t xml:space="preserve">Jumlah Pendidik dan Tenaga Kependidikan yang Tersedia pada Satuan Pendidikan Sekolah Menengah Pertama </t>
  </si>
  <si>
    <t>Jumlah Pendidik dan Tenaga Kependidikan yang Mendapatkan Fasilitasi Kenaikan Pangkat/Golongan, Pemberian Promosi,</t>
  </si>
  <si>
    <t xml:space="preserve">umlah Sekolah Menengah pertama yang Mengelola Dana BOS </t>
  </si>
  <si>
    <t>Peningkatan Kapasitas Pengelolaan Dana BOS Sekolah Menengah Pertama</t>
  </si>
  <si>
    <t xml:space="preserve">Jumlah Tenaga yang Meningkat Kapasitasnya dalam Pengelolaan Dana BOS Sekolah Menengah Pertama </t>
  </si>
  <si>
    <t xml:space="preserve">Jumlah Orang yang Mendapatkan Pembinaan Penggunaan Teknologi, Informasi dan Komunikasi (TIK) untuk Pendidikan </t>
  </si>
  <si>
    <t>Jumlah kegiatan pendampingan bagi satuan pendidikan untuk pencegahan perundungan, kekerasan, dan intolerans</t>
  </si>
  <si>
    <t xml:space="preserve">Jumlah Peserta Didik yang Mengikuti Proses Belajar </t>
  </si>
  <si>
    <t>Pengadaan Perlengkapan Peserta Didik</t>
  </si>
  <si>
    <t>Jumlah Perlengkapan Peserta Didik yang Tersedia</t>
  </si>
  <si>
    <t>Penyediaan Biaya Personil Peserta Didik PAUD</t>
  </si>
  <si>
    <t>Jumlah Peserta Didik PAUD yang Menerima Biaya Personil Peserta Didik</t>
  </si>
  <si>
    <t>Jumlah Peserta Didik yang Mengikuti Ajang Kompetisi/Lomba Akademik dan Non Akademik</t>
  </si>
  <si>
    <t>Rehabilitasi Sedang/Berat Sarana, Prasarana dan Utilitas PAUD</t>
  </si>
  <si>
    <t>Pengadaan Alat Praktik dan Peraga Peserta Didik PAUD</t>
  </si>
  <si>
    <t>Jumlah Alat Praktik dan Peraga Peserta Didik PAUD yang Tersedia</t>
  </si>
  <si>
    <t>Penyelenggaraan Proses Belajar PAUD</t>
  </si>
  <si>
    <t>Jumlah Peserta Didik PAUD yang Mengikuti Proses Belajar</t>
  </si>
  <si>
    <t>Penyediaan Pendidik dan Tenaga Kependidikan bagi Satuan Pendidikan Non Formal/ Kesetaraan</t>
  </si>
  <si>
    <t xml:space="preserve">Jumlah Pendidik dan Tenaga Kependidikan yang Terseia bagi Satuan Pendidikan Non Formal/Kesetaraan </t>
  </si>
  <si>
    <t>Target kinerja dan anggaran berjalan tahun 2025 yang dievaluasi</t>
  </si>
  <si>
    <t>Realisasi Capaian Kinerja RPJMD sampai dengan RKPD Tahun 2025</t>
  </si>
  <si>
    <t>Realisasi Capaian Kinerja dan Anggaran RKPD yang dievaluasi (2025)</t>
  </si>
  <si>
    <t>Tingkat Capaian Kinerja dan Realisasi Anggaran RKPD Tahun 2025 (%)</t>
  </si>
  <si>
    <t>Realisasi Kinerja dan Anggaran RPJMD s/d Tahun 2024(Akhir Tahun Pelaksanaan RKPD Tahun 2025)</t>
  </si>
  <si>
    <t>Tingkat Capaian Kinerja dan Realisasi Anggaran RPJMD  s/d tahun 2025 (%)</t>
  </si>
  <si>
    <t>Koordinasi dan Penyusunan DPA-SKPD</t>
  </si>
  <si>
    <t>Koordinasi dan Penyusunan Perubahan DPA-SKPD</t>
  </si>
  <si>
    <t>Jumlah Dokumen DPA-SKPD dan Laporan Hasil Koordinasi Penyusunan Dokumen DPA-SKPD</t>
  </si>
  <si>
    <t>Jumlah Dokumen Perubahan DPA-SKPD dan Laporan Hasil Koordinasi Penyusunan Dokumen Perubahan DPA-SKPD</t>
  </si>
  <si>
    <t>Pengelolaan dan Penyiapan Bahan Tanggapan Pemeriksaan</t>
  </si>
  <si>
    <t>Pengembangan Karir Pendidik dan Tenaga Kependidikan pada Satuan Pendidikan PAUD</t>
  </si>
  <si>
    <t>Peningkatan Kompetensi dan Kualifikasi</t>
  </si>
  <si>
    <t>Pembangunan Ruang Guru/Kepala Sekolah/TU</t>
  </si>
  <si>
    <t>Jumlah Ruang Guru/Kepala Sekolah/TU yang Telah Dibangun</t>
  </si>
  <si>
    <t>Penyelenggaraan Proses Belajar bagi Peserta Didik</t>
  </si>
  <si>
    <t xml:space="preserve">Jumlah Satuan Pendidikan yang Menyelenggarakan Proses Belajar </t>
  </si>
  <si>
    <t>Pengadaan Alat Praktik dan Peraga Peserta Didik Nonformal / Kesetaraan</t>
  </si>
  <si>
    <t xml:space="preserve">Jumlah Alat Praktik dan Peraga Peserta Didik Nonformal/ Kesetaraan yang Tersedia </t>
  </si>
  <si>
    <t>Pelindungan, Pengembangan, Pemanfaatan Objek Pemajuan Lembaga Adat</t>
  </si>
  <si>
    <t>umlah Objek Pemajuan Lembaga Adat yang Telah Dilakukan Pelindungan, Pengembangan dan Pemanfaatan</t>
  </si>
  <si>
    <t>objek</t>
  </si>
  <si>
    <t xml:space="preserve"> Pendaftaran Objek Diduga Cagar Budaya</t>
  </si>
  <si>
    <t xml:space="preserve">Jumlah Objek Diduga Cagar Budaya yang Didaftarkan </t>
  </si>
  <si>
    <t>Pengadaan Gedung Kantor atau Bangunan Lainnya</t>
  </si>
  <si>
    <t>Pembangunan Unit Sekolah Baru (USB)</t>
  </si>
  <si>
    <t>Pembangunan Ruang Unit Kesehatan Sekolah</t>
  </si>
  <si>
    <t>Rehabilitasi Sedang/Berat Ruang Guru/Kepala Sekolah/TU</t>
  </si>
  <si>
    <t>Rehabilitasi Sedang/Berat Ruang Unit Kesehatan Sekolah</t>
  </si>
  <si>
    <t>Pembangunan Laboratorium Sekolah Dasar</t>
  </si>
  <si>
    <t>Pembangunan Laboratorium</t>
  </si>
  <si>
    <t>Pembangunan Ruang Serba Guna/Aula</t>
  </si>
  <si>
    <t>Pengelolaan  Dana BOP Nonformal/Kesetaraan</t>
  </si>
  <si>
    <t>Penyediaan Buku Teks Pelajaran Muatan Lokal Pendidikan Dasar</t>
  </si>
  <si>
    <t xml:space="preserve"> Jumlah Ruang Laboratorium Sekolah Dasar
yang Telah Dibangun</t>
  </si>
  <si>
    <t>Jumlah Ruang Guru/Kepala Sekolah/TU yang Telah Direhabilitasi Sedang/Berat</t>
  </si>
  <si>
    <t>umlah Ruang Unit Kesehatan Sekolah yang Telah Direhabilitasi Sedang/Berat</t>
  </si>
  <si>
    <t xml:space="preserve"> Jumlah Ruang Unit Kesehatan Sekolah yang
Telah Dibangun</t>
  </si>
  <si>
    <t xml:space="preserve">Jumlah Sekolah Baru yang Telah Dibangun </t>
  </si>
  <si>
    <t xml:space="preserve"> Jumlah Ruang Guru/Kepala Sekolah/TU yang
Telah Dibangun</t>
  </si>
  <si>
    <t>Jumlah Ruang Unit Kesehatan Sekolah yang Telah Dibangun</t>
  </si>
  <si>
    <t>ruang</t>
  </si>
  <si>
    <t>Jumlah Ruang Laboratorium yang Telah
Dibangun</t>
  </si>
  <si>
    <t>Jumlah Ruang Serba Guna/Aula yang Telah Dibangun</t>
  </si>
  <si>
    <t>Jumlah Perpustakaan Sekolah yang Telah Direhabilitasi Sedang/Berat</t>
  </si>
  <si>
    <t>Jumlah Sekolah Baru yang Telah Dibangun</t>
  </si>
  <si>
    <t>Jumlah Sekolah Nonformal/Kesetaraan yang Mengelola Dana BOP</t>
  </si>
  <si>
    <t>Buku</t>
  </si>
  <si>
    <t xml:space="preserve">Jumlah Buku Teks Pelajaran Muatan Lokal
Pendidikan Dasar yang Tersedia </t>
  </si>
  <si>
    <t xml:space="preserve">Jumlah Unit Gedung Kantor atau Bangunan
Lainnya yang Disediakan </t>
  </si>
  <si>
    <t>Pengadaan Mebel PAUD</t>
  </si>
  <si>
    <t>Jumlah Mebel PAUD yang Tersedia</t>
  </si>
  <si>
    <t>LAPORAN REALISASI KEUANGAN TRIWULAN III SD 31 AGUSTUS 2025</t>
  </si>
  <si>
    <t>Rehabilitasi Sedang/Berat Perpustakaan Sekolah</t>
  </si>
  <si>
    <t>Pembangunan Sarana, Prasarana dan Utilitas PAUD</t>
  </si>
  <si>
    <t>Pembinaan Minat, Bakat, Dan Kreativitas Peserta Didik</t>
  </si>
  <si>
    <t>Koordinasi dan Penyusunan Dokumen RKA-SKPD</t>
  </si>
  <si>
    <t>Koordinasi dan Penyusunan Laporan Keuangan Akhir Tahun SKPD</t>
  </si>
  <si>
    <t>TUNDA BAYAR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</si>
</sst>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-* #,##0.00_-;\-* #,##0.00_-;_-* &quot;-&quot;_-;_-@_-"/>
    <numFmt numFmtId="168" formatCode="#,##0.00_ ;\-#,##0.00\ "/>
    <numFmt numFmtId="169" formatCode="_-[$Rp-421]* #,##0.00_-;\-[$Rp-421]* #,##0.00_-;_-[$Rp-421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name val="Tahoma"/>
      <family val="2"/>
    </font>
    <font>
      <sz val="8"/>
      <color theme="0"/>
      <name val="Tahoma"/>
      <family val="2"/>
    </font>
    <font>
      <b/>
      <sz val="8"/>
      <name val="Tahoma"/>
      <family val="2"/>
    </font>
    <font>
      <sz val="8"/>
      <color theme="1"/>
      <name val="Calibri"/>
      <family val="2"/>
      <scheme val="minor"/>
    </font>
    <font>
      <b/>
      <sz val="8"/>
      <color theme="0"/>
      <name val="Tahoma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2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000"/>
        <bgColor indexed="64"/>
      </patternFill>
    </fill>
  </fills>
  <borders count="4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60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2" xfId="0" applyFont="1" applyBorder="1" applyAlignment="1">
      <alignment horizontal="center" wrapText="1"/>
    </xf>
    <xf numFmtId="0" fontId="2" fillId="2" borderId="19" xfId="0" applyFont="1" applyFill="1" applyBorder="1" applyAlignment="1">
      <alignment horizontal="center" vertical="center" wrapText="1"/>
    </xf>
    <xf numFmtId="9" fontId="2" fillId="2" borderId="19" xfId="0" applyNumberFormat="1" applyFont="1" applyFill="1" applyBorder="1" applyAlignment="1">
      <alignment horizontal="left" vertical="center" wrapText="1"/>
    </xf>
    <xf numFmtId="0" fontId="3" fillId="2" borderId="19" xfId="0" applyFont="1" applyFill="1" applyBorder="1" applyAlignment="1">
      <alignment horizontal="left" vertical="center" wrapText="1"/>
    </xf>
    <xf numFmtId="2" fontId="2" fillId="2" borderId="19" xfId="0" applyNumberFormat="1" applyFont="1" applyFill="1" applyBorder="1" applyAlignment="1">
      <alignment horizontal="center" vertical="center" wrapText="1"/>
    </xf>
    <xf numFmtId="43" fontId="3" fillId="2" borderId="19" xfId="0" applyNumberFormat="1" applyFont="1" applyFill="1" applyBorder="1" applyAlignment="1">
      <alignment horizontal="center" vertical="center" wrapText="1"/>
    </xf>
    <xf numFmtId="2" fontId="2" fillId="2" borderId="19" xfId="0" applyNumberFormat="1" applyFont="1" applyFill="1" applyBorder="1" applyAlignment="1">
      <alignment horizontal="right" vertical="center" wrapText="1"/>
    </xf>
    <xf numFmtId="4" fontId="3" fillId="2" borderId="19" xfId="0" applyNumberFormat="1" applyFont="1" applyFill="1" applyBorder="1" applyAlignment="1">
      <alignment horizontal="right" vertical="center" wrapText="1"/>
    </xf>
    <xf numFmtId="166" fontId="2" fillId="2" borderId="19" xfId="0" applyNumberFormat="1" applyFont="1" applyFill="1" applyBorder="1" applyAlignment="1">
      <alignment horizontal="right" vertical="center" wrapText="1"/>
    </xf>
    <xf numFmtId="166" fontId="3" fillId="2" borderId="19" xfId="0" applyNumberFormat="1" applyFont="1" applyFill="1" applyBorder="1" applyAlignment="1">
      <alignment horizontal="right" vertical="center" wrapText="1"/>
    </xf>
    <xf numFmtId="43" fontId="3" fillId="2" borderId="19" xfId="0" applyNumberFormat="1" applyFont="1" applyFill="1" applyBorder="1" applyAlignment="1">
      <alignment horizontal="right" vertical="center" wrapText="1"/>
    </xf>
    <xf numFmtId="10" fontId="3" fillId="2" borderId="19" xfId="0" applyNumberFormat="1" applyFont="1" applyFill="1" applyBorder="1" applyAlignment="1">
      <alignment horizontal="right" vertical="center" wrapText="1"/>
    </xf>
    <xf numFmtId="2" fontId="3" fillId="2" borderId="19" xfId="0" applyNumberFormat="1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center" vertical="center" wrapText="1"/>
    </xf>
    <xf numFmtId="9" fontId="2" fillId="3" borderId="19" xfId="0" applyNumberFormat="1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2" fontId="2" fillId="3" borderId="19" xfId="0" applyNumberFormat="1" applyFont="1" applyFill="1" applyBorder="1" applyAlignment="1">
      <alignment horizontal="center" vertical="center" wrapText="1"/>
    </xf>
    <xf numFmtId="43" fontId="3" fillId="3" borderId="19" xfId="0" applyNumberFormat="1" applyFont="1" applyFill="1" applyBorder="1" applyAlignment="1">
      <alignment horizontal="center" vertical="center" wrapText="1"/>
    </xf>
    <xf numFmtId="2" fontId="2" fillId="3" borderId="19" xfId="0" applyNumberFormat="1" applyFont="1" applyFill="1" applyBorder="1" applyAlignment="1">
      <alignment horizontal="right" vertical="center" wrapText="1"/>
    </xf>
    <xf numFmtId="4" fontId="3" fillId="3" borderId="19" xfId="0" applyNumberFormat="1" applyFont="1" applyFill="1" applyBorder="1" applyAlignment="1">
      <alignment horizontal="right" vertical="center" wrapText="1"/>
    </xf>
    <xf numFmtId="166" fontId="2" fillId="3" borderId="19" xfId="0" applyNumberFormat="1" applyFont="1" applyFill="1" applyBorder="1" applyAlignment="1">
      <alignment horizontal="right" vertical="center" wrapText="1"/>
    </xf>
    <xf numFmtId="0" fontId="2" fillId="3" borderId="19" xfId="0" applyFont="1" applyFill="1" applyBorder="1" applyAlignment="1">
      <alignment horizontal="left" vertical="center" wrapText="1"/>
    </xf>
    <xf numFmtId="166" fontId="3" fillId="3" borderId="19" xfId="0" applyNumberFormat="1" applyFont="1" applyFill="1" applyBorder="1" applyAlignment="1">
      <alignment horizontal="right" vertical="center" wrapText="1"/>
    </xf>
    <xf numFmtId="43" fontId="3" fillId="3" borderId="19" xfId="0" applyNumberFormat="1" applyFont="1" applyFill="1" applyBorder="1" applyAlignment="1">
      <alignment horizontal="right" vertical="center" wrapText="1"/>
    </xf>
    <xf numFmtId="166" fontId="2" fillId="3" borderId="19" xfId="0" applyNumberFormat="1" applyFont="1" applyFill="1" applyBorder="1" applyAlignment="1">
      <alignment horizontal="center" vertical="center" wrapText="1"/>
    </xf>
    <xf numFmtId="10" fontId="3" fillId="3" borderId="19" xfId="0" applyNumberFormat="1" applyFont="1" applyFill="1" applyBorder="1" applyAlignment="1">
      <alignment horizontal="right" vertical="center" wrapText="1"/>
    </xf>
    <xf numFmtId="164" fontId="3" fillId="3" borderId="19" xfId="2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center" vertical="center" wrapText="1"/>
    </xf>
    <xf numFmtId="9" fontId="2" fillId="0" borderId="19" xfId="0" applyNumberFormat="1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166" fontId="2" fillId="4" borderId="19" xfId="0" applyNumberFormat="1" applyFont="1" applyFill="1" applyBorder="1" applyAlignment="1">
      <alignment horizontal="center" vertical="center" wrapText="1"/>
    </xf>
    <xf numFmtId="43" fontId="2" fillId="0" borderId="19" xfId="0" applyNumberFormat="1" applyFont="1" applyBorder="1" applyAlignment="1">
      <alignment horizontal="center" vertical="center" wrapText="1"/>
    </xf>
    <xf numFmtId="166" fontId="2" fillId="0" borderId="19" xfId="0" applyNumberFormat="1" applyFont="1" applyBorder="1" applyAlignment="1">
      <alignment horizontal="right" vertical="center" wrapText="1"/>
    </xf>
    <xf numFmtId="2" fontId="2" fillId="0" borderId="19" xfId="0" applyNumberFormat="1" applyFont="1" applyBorder="1" applyAlignment="1">
      <alignment horizontal="right" vertical="center" wrapText="1"/>
    </xf>
    <xf numFmtId="166" fontId="2" fillId="0" borderId="19" xfId="0" applyNumberFormat="1" applyFont="1" applyBorder="1" applyAlignment="1">
      <alignment horizontal="center" vertical="center" wrapText="1"/>
    </xf>
    <xf numFmtId="166" fontId="2" fillId="5" borderId="19" xfId="0" applyNumberFormat="1" applyFont="1" applyFill="1" applyBorder="1" applyAlignment="1">
      <alignment horizontal="center" vertical="center" wrapText="1"/>
    </xf>
    <xf numFmtId="43" fontId="2" fillId="6" borderId="19" xfId="0" applyNumberFormat="1" applyFont="1" applyFill="1" applyBorder="1" applyAlignment="1">
      <alignment horizontal="right" vertical="center" wrapText="1"/>
    </xf>
    <xf numFmtId="43" fontId="2" fillId="6" borderId="19" xfId="0" applyNumberFormat="1" applyFont="1" applyFill="1" applyBorder="1" applyAlignment="1">
      <alignment horizontal="center" vertical="center" wrapText="1"/>
    </xf>
    <xf numFmtId="166" fontId="2" fillId="8" borderId="19" xfId="0" applyNumberFormat="1" applyFont="1" applyFill="1" applyBorder="1" applyAlignment="1">
      <alignment horizontal="right" vertical="center" wrapText="1"/>
    </xf>
    <xf numFmtId="43" fontId="2" fillId="9" borderId="19" xfId="0" applyNumberFormat="1" applyFont="1" applyFill="1" applyBorder="1" applyAlignment="1">
      <alignment horizontal="center" vertical="center" wrapText="1"/>
    </xf>
    <xf numFmtId="10" fontId="2" fillId="4" borderId="19" xfId="0" applyNumberFormat="1" applyFont="1" applyFill="1" applyBorder="1" applyAlignment="1">
      <alignment horizontal="right" vertical="center" wrapText="1"/>
    </xf>
    <xf numFmtId="10" fontId="2" fillId="0" borderId="19" xfId="0" applyNumberFormat="1" applyFont="1" applyBorder="1" applyAlignment="1">
      <alignment horizontal="right" vertical="center" wrapText="1"/>
    </xf>
    <xf numFmtId="164" fontId="2" fillId="0" borderId="19" xfId="2" applyFont="1" applyFill="1" applyBorder="1" applyAlignment="1">
      <alignment horizontal="right" vertical="center" wrapText="1"/>
    </xf>
    <xf numFmtId="43" fontId="2" fillId="9" borderId="19" xfId="0" applyNumberFormat="1" applyFont="1" applyFill="1" applyBorder="1" applyAlignment="1">
      <alignment horizontal="right" vertical="center" wrapText="1"/>
    </xf>
    <xf numFmtId="43" fontId="2" fillId="0" borderId="19" xfId="0" applyNumberFormat="1" applyFont="1" applyBorder="1" applyAlignment="1">
      <alignment horizontal="right" vertical="center" wrapText="1"/>
    </xf>
    <xf numFmtId="43" fontId="2" fillId="0" borderId="19" xfId="0" applyNumberFormat="1" applyFont="1" applyBorder="1" applyAlignment="1">
      <alignment horizontal="center" vertical="center"/>
    </xf>
    <xf numFmtId="10" fontId="2" fillId="3" borderId="19" xfId="0" applyNumberFormat="1" applyFont="1" applyFill="1" applyBorder="1" applyAlignment="1">
      <alignment horizontal="right" vertical="center" wrapText="1"/>
    </xf>
    <xf numFmtId="4" fontId="2" fillId="6" borderId="19" xfId="0" applyNumberFormat="1" applyFont="1" applyFill="1" applyBorder="1" applyAlignment="1">
      <alignment horizontal="right" vertical="center" wrapText="1"/>
    </xf>
    <xf numFmtId="43" fontId="2" fillId="3" borderId="19" xfId="0" applyNumberFormat="1" applyFont="1" applyFill="1" applyBorder="1" applyAlignment="1">
      <alignment horizontal="center" vertical="center" wrapText="1"/>
    </xf>
    <xf numFmtId="164" fontId="2" fillId="3" borderId="19" xfId="2" applyFont="1" applyFill="1" applyBorder="1" applyAlignment="1">
      <alignment horizontal="right" vertical="center" wrapText="1"/>
    </xf>
    <xf numFmtId="0" fontId="2" fillId="4" borderId="19" xfId="0" applyFont="1" applyFill="1" applyBorder="1" applyAlignment="1">
      <alignment horizontal="center" vertical="center" wrapText="1"/>
    </xf>
    <xf numFmtId="9" fontId="2" fillId="4" borderId="19" xfId="0" applyNumberFormat="1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horizontal="left" vertical="center" wrapText="1"/>
    </xf>
    <xf numFmtId="0" fontId="2" fillId="4" borderId="19" xfId="0" applyFont="1" applyFill="1" applyBorder="1" applyAlignment="1">
      <alignment wrapText="1"/>
    </xf>
    <xf numFmtId="43" fontId="2" fillId="4" borderId="19" xfId="0" applyNumberFormat="1" applyFont="1" applyFill="1" applyBorder="1" applyAlignment="1">
      <alignment horizontal="center" vertical="center" wrapText="1"/>
    </xf>
    <xf numFmtId="166" fontId="3" fillId="4" borderId="19" xfId="0" applyNumberFormat="1" applyFont="1" applyFill="1" applyBorder="1" applyAlignment="1">
      <alignment horizontal="right" vertical="center" wrapText="1"/>
    </xf>
    <xf numFmtId="166" fontId="2" fillId="10" borderId="19" xfId="0" applyNumberFormat="1" applyFont="1" applyFill="1" applyBorder="1" applyAlignment="1">
      <alignment horizontal="center" vertical="center" wrapText="1"/>
    </xf>
    <xf numFmtId="43" fontId="2" fillId="7" borderId="19" xfId="0" applyNumberFormat="1" applyFont="1" applyFill="1" applyBorder="1" applyAlignment="1">
      <alignment horizontal="center" vertical="center" wrapText="1"/>
    </xf>
    <xf numFmtId="166" fontId="2" fillId="5" borderId="20" xfId="0" applyNumberFormat="1" applyFont="1" applyFill="1" applyBorder="1" applyAlignment="1">
      <alignment horizontal="center" vertical="center" wrapText="1"/>
    </xf>
    <xf numFmtId="4" fontId="2" fillId="7" borderId="19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3" fillId="3" borderId="19" xfId="0" applyFont="1" applyFill="1" applyBorder="1" applyAlignment="1">
      <alignment horizontal="center" vertical="center" wrapText="1"/>
    </xf>
    <xf numFmtId="9" fontId="3" fillId="3" borderId="19" xfId="0" applyNumberFormat="1" applyFont="1" applyFill="1" applyBorder="1" applyAlignment="1">
      <alignment horizontal="left" vertical="center" wrapText="1"/>
    </xf>
    <xf numFmtId="166" fontId="3" fillId="3" borderId="19" xfId="0" applyNumberFormat="1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 wrapText="1"/>
    </xf>
    <xf numFmtId="9" fontId="3" fillId="2" borderId="19" xfId="0" applyNumberFormat="1" applyFont="1" applyFill="1" applyBorder="1" applyAlignment="1">
      <alignment horizontal="left" vertical="center" wrapText="1"/>
    </xf>
    <xf numFmtId="166" fontId="3" fillId="2" borderId="19" xfId="0" applyNumberFormat="1" applyFont="1" applyFill="1" applyBorder="1" applyAlignment="1">
      <alignment horizontal="center" vertical="center" wrapText="1"/>
    </xf>
    <xf numFmtId="166" fontId="3" fillId="5" borderId="19" xfId="0" applyNumberFormat="1" applyFont="1" applyFill="1" applyBorder="1" applyAlignment="1">
      <alignment horizontal="right" vertical="center" wrapText="1"/>
    </xf>
    <xf numFmtId="166" fontId="3" fillId="5" borderId="19" xfId="0" applyNumberFormat="1" applyFont="1" applyFill="1" applyBorder="1" applyAlignment="1">
      <alignment horizontal="center" vertical="center" wrapText="1"/>
    </xf>
    <xf numFmtId="164" fontId="3" fillId="2" borderId="19" xfId="2" applyFont="1" applyFill="1" applyBorder="1" applyAlignment="1">
      <alignment horizontal="right" vertical="center" wrapText="1"/>
    </xf>
    <xf numFmtId="3" fontId="2" fillId="0" borderId="19" xfId="0" applyNumberFormat="1" applyFont="1" applyBorder="1" applyAlignment="1">
      <alignment vertical="center"/>
    </xf>
    <xf numFmtId="167" fontId="2" fillId="9" borderId="19" xfId="0" applyNumberFormat="1" applyFont="1" applyFill="1" applyBorder="1" applyAlignment="1">
      <alignment horizontal="right" vertical="center" wrapText="1"/>
    </xf>
    <xf numFmtId="164" fontId="2" fillId="4" borderId="19" xfId="2" applyFont="1" applyFill="1" applyBorder="1" applyAlignment="1">
      <alignment horizontal="right" vertical="center" wrapText="1"/>
    </xf>
    <xf numFmtId="166" fontId="2" fillId="6" borderId="19" xfId="0" applyNumberFormat="1" applyFont="1" applyFill="1" applyBorder="1" applyAlignment="1">
      <alignment horizontal="center" vertical="center" wrapText="1"/>
    </xf>
    <xf numFmtId="165" fontId="2" fillId="0" borderId="19" xfId="1" applyFont="1" applyFill="1" applyBorder="1" applyAlignment="1">
      <alignment horizontal="center" vertical="center" wrapText="1"/>
    </xf>
    <xf numFmtId="4" fontId="2" fillId="6" borderId="19" xfId="0" applyNumberFormat="1" applyFont="1" applyFill="1" applyBorder="1" applyAlignment="1">
      <alignment horizontal="center" vertical="center" wrapText="1"/>
    </xf>
    <xf numFmtId="167" fontId="2" fillId="6" borderId="19" xfId="2" applyNumberFormat="1" applyFont="1" applyFill="1" applyBorder="1" applyAlignment="1">
      <alignment horizontal="center" vertical="center" wrapText="1"/>
    </xf>
    <xf numFmtId="10" fontId="4" fillId="0" borderId="19" xfId="0" applyNumberFormat="1" applyFont="1" applyBorder="1" applyAlignment="1">
      <alignment horizontal="right" vertical="center" wrapText="1"/>
    </xf>
    <xf numFmtId="168" fontId="2" fillId="6" borderId="19" xfId="2" applyNumberFormat="1" applyFont="1" applyFill="1" applyBorder="1" applyAlignment="1">
      <alignment horizontal="right" vertical="center" wrapText="1"/>
    </xf>
    <xf numFmtId="39" fontId="2" fillId="6" borderId="19" xfId="2" applyNumberFormat="1" applyFont="1" applyFill="1" applyBorder="1" applyAlignment="1">
      <alignment horizontal="right" vertical="center" wrapText="1"/>
    </xf>
    <xf numFmtId="166" fontId="2" fillId="2" borderId="19" xfId="0" applyNumberFormat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left" vertical="center" wrapText="1"/>
    </xf>
    <xf numFmtId="10" fontId="2" fillId="2" borderId="19" xfId="0" applyNumberFormat="1" applyFont="1" applyFill="1" applyBorder="1" applyAlignment="1">
      <alignment horizontal="right" vertical="center" wrapText="1"/>
    </xf>
    <xf numFmtId="164" fontId="2" fillId="2" borderId="19" xfId="2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left" wrapText="1"/>
    </xf>
    <xf numFmtId="166" fontId="2" fillId="5" borderId="19" xfId="0" quotePrefix="1" applyNumberFormat="1" applyFont="1" applyFill="1" applyBorder="1" applyAlignment="1">
      <alignment horizontal="center" vertical="center" wrapText="1"/>
    </xf>
    <xf numFmtId="43" fontId="3" fillId="3" borderId="21" xfId="0" applyNumberFormat="1" applyFont="1" applyFill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166" fontId="6" fillId="8" borderId="27" xfId="0" applyNumberFormat="1" applyFont="1" applyFill="1" applyBorder="1" applyAlignment="1">
      <alignment vertical="center" wrapText="1"/>
    </xf>
    <xf numFmtId="166" fontId="3" fillId="9" borderId="28" xfId="0" applyNumberFormat="1" applyFont="1" applyFill="1" applyBorder="1" applyAlignment="1">
      <alignment vertical="center" wrapText="1"/>
    </xf>
    <xf numFmtId="10" fontId="3" fillId="4" borderId="29" xfId="0" applyNumberFormat="1" applyFont="1" applyFill="1" applyBorder="1" applyAlignment="1">
      <alignment horizontal="right" vertical="center" wrapText="1"/>
    </xf>
    <xf numFmtId="10" fontId="3" fillId="4" borderId="30" xfId="0" applyNumberFormat="1" applyFont="1" applyFill="1" applyBorder="1" applyAlignment="1">
      <alignment horizontal="right" vertical="center" wrapText="1"/>
    </xf>
    <xf numFmtId="10" fontId="3" fillId="4" borderId="8" xfId="0" applyNumberFormat="1" applyFont="1" applyFill="1" applyBorder="1" applyAlignment="1">
      <alignment horizontal="right" vertical="center" wrapText="1"/>
    </xf>
    <xf numFmtId="166" fontId="2" fillId="12" borderId="19" xfId="0" applyNumberFormat="1" applyFont="1" applyFill="1" applyBorder="1" applyAlignment="1">
      <alignment horizontal="right" vertical="center" wrapText="1"/>
    </xf>
    <xf numFmtId="166" fontId="2" fillId="13" borderId="19" xfId="0" applyNumberFormat="1" applyFont="1" applyFill="1" applyBorder="1" applyAlignment="1">
      <alignment horizontal="right" vertical="center" wrapText="1"/>
    </xf>
    <xf numFmtId="166" fontId="2" fillId="14" borderId="19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43" fontId="2" fillId="15" borderId="19" xfId="0" applyNumberFormat="1" applyFont="1" applyFill="1" applyBorder="1" applyAlignment="1">
      <alignment horizontal="center" vertical="center" wrapText="1"/>
    </xf>
    <xf numFmtId="43" fontId="2" fillId="12" borderId="19" xfId="0" applyNumberFormat="1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43" fontId="2" fillId="12" borderId="19" xfId="0" applyNumberFormat="1" applyFont="1" applyFill="1" applyBorder="1" applyAlignment="1">
      <alignment horizontal="right" vertical="center" wrapText="1"/>
    </xf>
    <xf numFmtId="0" fontId="7" fillId="0" borderId="0" xfId="0" applyFont="1"/>
    <xf numFmtId="0" fontId="2" fillId="0" borderId="8" xfId="0" applyFont="1" applyBorder="1" applyAlignment="1">
      <alignment horizontal="left" wrapText="1" indent="1"/>
    </xf>
    <xf numFmtId="0" fontId="2" fillId="0" borderId="8" xfId="0" applyFont="1" applyBorder="1" applyAlignment="1">
      <alignment vertical="center" wrapText="1"/>
    </xf>
    <xf numFmtId="0" fontId="2" fillId="0" borderId="12" xfId="0" applyFont="1" applyBorder="1" applyAlignment="1">
      <alignment wrapText="1"/>
    </xf>
    <xf numFmtId="0" fontId="2" fillId="0" borderId="13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" fillId="0" borderId="18" xfId="0" applyFont="1" applyBorder="1" applyAlignment="1">
      <alignment horizontal="left" vertical="top" wrapText="1"/>
    </xf>
    <xf numFmtId="165" fontId="2" fillId="0" borderId="19" xfId="0" applyNumberFormat="1" applyFont="1" applyBorder="1" applyAlignment="1">
      <alignment horizontal="left" vertical="center" wrapText="1"/>
    </xf>
    <xf numFmtId="0" fontId="3" fillId="4" borderId="19" xfId="0" applyFont="1" applyFill="1" applyBorder="1" applyAlignment="1">
      <alignment horizontal="left" vertical="center" wrapText="1"/>
    </xf>
    <xf numFmtId="0" fontId="2" fillId="0" borderId="19" xfId="0" applyFont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3" borderId="19" xfId="0" applyFont="1" applyFill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43" fontId="3" fillId="0" borderId="23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43" fontId="3" fillId="0" borderId="25" xfId="0" applyNumberFormat="1" applyFont="1" applyBorder="1" applyAlignment="1">
      <alignment vertical="center"/>
    </xf>
    <xf numFmtId="2" fontId="3" fillId="0" borderId="29" xfId="0" applyNumberFormat="1" applyFont="1" applyBorder="1" applyAlignment="1">
      <alignment horizontal="right" vertical="center"/>
    </xf>
    <xf numFmtId="43" fontId="3" fillId="0" borderId="29" xfId="0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wrapText="1"/>
    </xf>
    <xf numFmtId="0" fontId="3" fillId="0" borderId="19" xfId="0" applyFont="1" applyBorder="1" applyAlignment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43" fontId="2" fillId="0" borderId="21" xfId="0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43" fontId="3" fillId="0" borderId="13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2" fillId="0" borderId="18" xfId="0" applyFont="1" applyBorder="1" applyAlignment="1">
      <alignment vertical="center" wrapText="1"/>
    </xf>
    <xf numFmtId="0" fontId="3" fillId="0" borderId="19" xfId="0" applyFont="1" applyBorder="1" applyAlignment="1">
      <alignment horizontal="left" vertical="center"/>
    </xf>
    <xf numFmtId="43" fontId="3" fillId="11" borderId="19" xfId="0" applyNumberFormat="1" applyFont="1" applyFill="1" applyBorder="1" applyAlignment="1">
      <alignment horizontal="center" vertical="center"/>
    </xf>
    <xf numFmtId="165" fontId="3" fillId="9" borderId="19" xfId="0" applyNumberFormat="1" applyFont="1" applyFill="1" applyBorder="1" applyAlignment="1">
      <alignment vertical="center"/>
    </xf>
    <xf numFmtId="10" fontId="3" fillId="4" borderId="9" xfId="0" applyNumberFormat="1" applyFont="1" applyFill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/>
    </xf>
    <xf numFmtId="0" fontId="2" fillId="0" borderId="19" xfId="0" applyFont="1" applyBorder="1" applyAlignment="1">
      <alignment vertical="center" wrapText="1"/>
    </xf>
    <xf numFmtId="0" fontId="2" fillId="0" borderId="34" xfId="0" applyFont="1" applyBorder="1" applyAlignment="1">
      <alignment vertical="center"/>
    </xf>
    <xf numFmtId="0" fontId="2" fillId="0" borderId="35" xfId="0" applyFont="1" applyBorder="1" applyAlignment="1">
      <alignment vertical="center"/>
    </xf>
    <xf numFmtId="0" fontId="2" fillId="0" borderId="35" xfId="0" applyFont="1" applyBorder="1" applyAlignment="1">
      <alignment horizontal="left" vertical="center" inden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vertical="center"/>
    </xf>
    <xf numFmtId="0" fontId="3" fillId="0" borderId="39" xfId="0" applyFont="1" applyBorder="1" applyAlignment="1">
      <alignment horizontal="right" vertical="center" wrapText="1"/>
    </xf>
    <xf numFmtId="0" fontId="3" fillId="0" borderId="40" xfId="0" applyFont="1" applyBorder="1" applyAlignment="1">
      <alignment horizontal="right" vertical="center" wrapText="1"/>
    </xf>
    <xf numFmtId="0" fontId="2" fillId="0" borderId="41" xfId="0" applyFont="1" applyBorder="1" applyAlignment="1">
      <alignment horizontal="center" vertical="center"/>
    </xf>
    <xf numFmtId="0" fontId="2" fillId="0" borderId="35" xfId="0" applyFont="1" applyBorder="1" applyAlignment="1">
      <alignment horizontal="right" vertical="center"/>
    </xf>
    <xf numFmtId="0" fontId="2" fillId="0" borderId="42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43" fontId="2" fillId="16" borderId="19" xfId="0" applyNumberFormat="1" applyFont="1" applyFill="1" applyBorder="1" applyAlignment="1">
      <alignment horizontal="center" vertical="center" wrapText="1"/>
    </xf>
    <xf numFmtId="4" fontId="2" fillId="16" borderId="19" xfId="0" applyNumberFormat="1" applyFont="1" applyFill="1" applyBorder="1" applyAlignment="1">
      <alignment horizontal="right" vertical="center" wrapText="1"/>
    </xf>
    <xf numFmtId="43" fontId="2" fillId="17" borderId="19" xfId="0" applyNumberFormat="1" applyFont="1" applyFill="1" applyBorder="1" applyAlignment="1">
      <alignment horizontal="center" vertical="center" wrapText="1"/>
    </xf>
    <xf numFmtId="43" fontId="2" fillId="17" borderId="19" xfId="0" applyNumberFormat="1" applyFont="1" applyFill="1" applyBorder="1" applyAlignment="1">
      <alignment horizontal="right" vertical="center" wrapText="1"/>
    </xf>
    <xf numFmtId="4" fontId="2" fillId="17" borderId="19" xfId="0" applyNumberFormat="1" applyFont="1" applyFill="1" applyBorder="1" applyAlignment="1">
      <alignment horizontal="right" vertical="center" wrapText="1"/>
    </xf>
    <xf numFmtId="0" fontId="2" fillId="3" borderId="43" xfId="0" applyFont="1" applyFill="1" applyBorder="1" applyAlignment="1">
      <alignment horizontal="center" vertical="center" wrapText="1"/>
    </xf>
    <xf numFmtId="9" fontId="2" fillId="3" borderId="43" xfId="0" applyNumberFormat="1" applyFont="1" applyFill="1" applyBorder="1" applyAlignment="1">
      <alignment horizontal="left" vertical="center" wrapText="1"/>
    </xf>
    <xf numFmtId="0" fontId="3" fillId="3" borderId="43" xfId="0" applyFont="1" applyFill="1" applyBorder="1" applyAlignment="1">
      <alignment horizontal="left" vertical="center" wrapText="1"/>
    </xf>
    <xf numFmtId="166" fontId="2" fillId="3" borderId="43" xfId="0" applyNumberFormat="1" applyFont="1" applyFill="1" applyBorder="1" applyAlignment="1">
      <alignment horizontal="center" vertical="center" wrapText="1"/>
    </xf>
    <xf numFmtId="43" fontId="3" fillId="3" borderId="43" xfId="0" applyNumberFormat="1" applyFont="1" applyFill="1" applyBorder="1" applyAlignment="1">
      <alignment horizontal="center" vertical="center" wrapText="1"/>
    </xf>
    <xf numFmtId="2" fontId="2" fillId="3" borderId="43" xfId="0" applyNumberFormat="1" applyFont="1" applyFill="1" applyBorder="1" applyAlignment="1">
      <alignment horizontal="right" vertical="center" wrapText="1"/>
    </xf>
    <xf numFmtId="4" fontId="3" fillId="3" borderId="43" xfId="0" applyNumberFormat="1" applyFont="1" applyFill="1" applyBorder="1" applyAlignment="1">
      <alignment horizontal="right" vertical="center" wrapText="1"/>
    </xf>
    <xf numFmtId="0" fontId="2" fillId="3" borderId="43" xfId="0" applyFont="1" applyFill="1" applyBorder="1" applyAlignment="1">
      <alignment horizontal="left" vertical="center" wrapText="1"/>
    </xf>
    <xf numFmtId="166" fontId="3" fillId="3" borderId="43" xfId="0" applyNumberFormat="1" applyFont="1" applyFill="1" applyBorder="1" applyAlignment="1">
      <alignment horizontal="right" vertical="center" wrapText="1"/>
    </xf>
    <xf numFmtId="43" fontId="3" fillId="3" borderId="43" xfId="0" applyNumberFormat="1" applyFont="1" applyFill="1" applyBorder="1" applyAlignment="1">
      <alignment horizontal="right" vertical="center" wrapText="1"/>
    </xf>
    <xf numFmtId="166" fontId="2" fillId="12" borderId="43" xfId="0" applyNumberFormat="1" applyFont="1" applyFill="1" applyBorder="1" applyAlignment="1">
      <alignment horizontal="right" vertical="center" wrapText="1"/>
    </xf>
    <xf numFmtId="10" fontId="3" fillId="3" borderId="43" xfId="0" applyNumberFormat="1" applyFont="1" applyFill="1" applyBorder="1" applyAlignment="1">
      <alignment horizontal="right" vertical="center" wrapText="1"/>
    </xf>
    <xf numFmtId="164" fontId="3" fillId="3" borderId="43" xfId="2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center" vertical="center" wrapText="1"/>
    </xf>
    <xf numFmtId="9" fontId="2" fillId="3" borderId="20" xfId="0" applyNumberFormat="1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 wrapText="1"/>
    </xf>
    <xf numFmtId="166" fontId="2" fillId="3" borderId="20" xfId="0" applyNumberFormat="1" applyFont="1" applyFill="1" applyBorder="1" applyAlignment="1">
      <alignment horizontal="center" vertical="center" wrapText="1"/>
    </xf>
    <xf numFmtId="43" fontId="3" fillId="3" borderId="20" xfId="0" applyNumberFormat="1" applyFont="1" applyFill="1" applyBorder="1" applyAlignment="1">
      <alignment horizontal="center" vertical="center" wrapText="1"/>
    </xf>
    <xf numFmtId="2" fontId="2" fillId="3" borderId="20" xfId="0" applyNumberFormat="1" applyFont="1" applyFill="1" applyBorder="1" applyAlignment="1">
      <alignment horizontal="right" vertical="center" wrapText="1"/>
    </xf>
    <xf numFmtId="4" fontId="3" fillId="3" borderId="20" xfId="0" applyNumberFormat="1" applyFont="1" applyFill="1" applyBorder="1" applyAlignment="1">
      <alignment horizontal="right" vertical="center" wrapText="1"/>
    </xf>
    <xf numFmtId="0" fontId="2" fillId="3" borderId="20" xfId="0" applyFont="1" applyFill="1" applyBorder="1" applyAlignment="1">
      <alignment horizontal="left" vertical="center" wrapText="1"/>
    </xf>
    <xf numFmtId="166" fontId="3" fillId="3" borderId="20" xfId="0" applyNumberFormat="1" applyFont="1" applyFill="1" applyBorder="1" applyAlignment="1">
      <alignment horizontal="right" vertical="center" wrapText="1"/>
    </xf>
    <xf numFmtId="43" fontId="3" fillId="3" borderId="20" xfId="0" applyNumberFormat="1" applyFont="1" applyFill="1" applyBorder="1" applyAlignment="1">
      <alignment horizontal="right" vertical="center" wrapText="1"/>
    </xf>
    <xf numFmtId="166" fontId="2" fillId="12" borderId="20" xfId="0" applyNumberFormat="1" applyFont="1" applyFill="1" applyBorder="1" applyAlignment="1">
      <alignment horizontal="right" vertical="center" wrapText="1"/>
    </xf>
    <xf numFmtId="10" fontId="3" fillId="3" borderId="20" xfId="0" applyNumberFormat="1" applyFont="1" applyFill="1" applyBorder="1" applyAlignment="1">
      <alignment horizontal="right" vertical="center" wrapText="1"/>
    </xf>
    <xf numFmtId="164" fontId="3" fillId="3" borderId="20" xfId="2" applyFont="1" applyFill="1" applyBorder="1" applyAlignment="1">
      <alignment horizontal="right" vertical="center" wrapText="1"/>
    </xf>
    <xf numFmtId="0" fontId="0" fillId="0" borderId="19" xfId="0" applyBorder="1"/>
    <xf numFmtId="166" fontId="3" fillId="18" borderId="19" xfId="0" applyNumberFormat="1" applyFont="1" applyFill="1" applyBorder="1" applyAlignment="1">
      <alignment horizontal="right" vertical="center" wrapText="1"/>
    </xf>
    <xf numFmtId="166" fontId="3" fillId="14" borderId="19" xfId="0" applyNumberFormat="1" applyFont="1" applyFill="1" applyBorder="1" applyAlignment="1">
      <alignment horizontal="right" vertical="center" wrapText="1"/>
    </xf>
    <xf numFmtId="0" fontId="7" fillId="19" borderId="0" xfId="0" applyFont="1" applyFill="1"/>
    <xf numFmtId="0" fontId="0" fillId="19" borderId="0" xfId="0" applyFill="1"/>
    <xf numFmtId="0" fontId="3" fillId="12" borderId="43" xfId="0" applyFont="1" applyFill="1" applyBorder="1" applyAlignment="1">
      <alignment horizontal="left" vertical="center" wrapText="1"/>
    </xf>
    <xf numFmtId="0" fontId="3" fillId="12" borderId="19" xfId="0" applyFont="1" applyFill="1" applyBorder="1" applyAlignment="1">
      <alignment horizontal="left" vertical="center" wrapText="1"/>
    </xf>
    <xf numFmtId="4" fontId="2" fillId="0" borderId="19" xfId="0" applyNumberFormat="1" applyFont="1" applyBorder="1" applyAlignment="1">
      <alignment horizontal="right" vertical="center" wrapText="1"/>
    </xf>
    <xf numFmtId="169" fontId="3" fillId="0" borderId="19" xfId="1" applyNumberFormat="1" applyFont="1" applyFill="1" applyBorder="1" applyAlignment="1">
      <alignment vertical="center"/>
    </xf>
    <xf numFmtId="165" fontId="2" fillId="0" borderId="19" xfId="1" applyFont="1" applyBorder="1" applyAlignment="1">
      <alignment vertical="center"/>
    </xf>
    <xf numFmtId="0" fontId="2" fillId="19" borderId="19" xfId="0" applyFont="1" applyFill="1" applyBorder="1" applyAlignment="1">
      <alignment horizontal="left" vertical="center" wrapText="1"/>
    </xf>
    <xf numFmtId="4" fontId="3" fillId="3" borderId="19" xfId="0" applyNumberFormat="1" applyFont="1" applyFill="1" applyBorder="1" applyAlignment="1">
      <alignment horizontal="center" vertical="center" wrapText="1"/>
    </xf>
    <xf numFmtId="4" fontId="2" fillId="3" borderId="19" xfId="0" applyNumberFormat="1" applyFont="1" applyFill="1" applyBorder="1" applyAlignment="1">
      <alignment horizontal="center" vertical="center" wrapText="1"/>
    </xf>
    <xf numFmtId="43" fontId="3" fillId="4" borderId="19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4" fontId="2" fillId="0" borderId="19" xfId="0" applyNumberFormat="1" applyFont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 wrapText="1"/>
    </xf>
    <xf numFmtId="4" fontId="2" fillId="16" borderId="19" xfId="0" applyNumberFormat="1" applyFont="1" applyFill="1" applyBorder="1" applyAlignment="1">
      <alignment horizontal="center" vertical="center"/>
    </xf>
    <xf numFmtId="4" fontId="2" fillId="6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left" vertical="center"/>
    </xf>
    <xf numFmtId="164" fontId="2" fillId="7" borderId="19" xfId="2" applyFont="1" applyFill="1" applyBorder="1" applyAlignment="1">
      <alignment horizontal="center" vertical="center"/>
    </xf>
    <xf numFmtId="164" fontId="2" fillId="15" borderId="19" xfId="2" applyFont="1" applyFill="1" applyBorder="1" applyAlignment="1">
      <alignment horizontal="center" vertical="center"/>
    </xf>
    <xf numFmtId="164" fontId="2" fillId="3" borderId="19" xfId="2" applyFont="1" applyFill="1" applyBorder="1" applyAlignment="1">
      <alignment horizontal="center" vertical="center"/>
    </xf>
    <xf numFmtId="164" fontId="2" fillId="6" borderId="19" xfId="2" applyFont="1" applyFill="1" applyBorder="1" applyAlignment="1">
      <alignment horizontal="center" vertical="center"/>
    </xf>
    <xf numFmtId="164" fontId="2" fillId="0" borderId="19" xfId="2" applyFont="1" applyFill="1" applyBorder="1" applyAlignment="1">
      <alignment horizontal="center" vertical="center"/>
    </xf>
    <xf numFmtId="167" fontId="2" fillId="15" borderId="19" xfId="2" applyNumberFormat="1" applyFont="1" applyFill="1" applyBorder="1" applyAlignment="1">
      <alignment horizontal="center" vertical="center"/>
    </xf>
    <xf numFmtId="167" fontId="2" fillId="7" borderId="19" xfId="2" applyNumberFormat="1" applyFont="1" applyFill="1" applyBorder="1" applyAlignment="1">
      <alignment horizontal="center" vertical="center"/>
    </xf>
    <xf numFmtId="168" fontId="2" fillId="6" borderId="19" xfId="2" applyNumberFormat="1" applyFont="1" applyFill="1" applyBorder="1" applyAlignment="1">
      <alignment horizontal="center" vertical="center" wrapText="1"/>
    </xf>
    <xf numFmtId="164" fontId="3" fillId="3" borderId="19" xfId="2" applyFont="1" applyFill="1" applyBorder="1" applyAlignment="1">
      <alignment horizontal="center" vertical="center" wrapText="1"/>
    </xf>
    <xf numFmtId="0" fontId="2" fillId="7" borderId="19" xfId="0" applyFont="1" applyFill="1" applyBorder="1" applyAlignment="1">
      <alignment horizontal="center" vertical="center"/>
    </xf>
    <xf numFmtId="2" fontId="2" fillId="7" borderId="19" xfId="0" applyNumberFormat="1" applyFont="1" applyFill="1" applyBorder="1" applyAlignment="1">
      <alignment horizontal="center" vertical="center"/>
    </xf>
    <xf numFmtId="1" fontId="2" fillId="7" borderId="19" xfId="0" applyNumberFormat="1" applyFont="1" applyFill="1" applyBorder="1" applyAlignment="1">
      <alignment horizontal="center" vertical="center"/>
    </xf>
    <xf numFmtId="43" fontId="2" fillId="8" borderId="19" xfId="0" applyNumberFormat="1" applyFont="1" applyFill="1" applyBorder="1" applyAlignment="1">
      <alignment horizontal="right" vertical="center" wrapText="1"/>
    </xf>
    <xf numFmtId="43" fontId="8" fillId="0" borderId="21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6" fontId="5" fillId="0" borderId="19" xfId="0" applyNumberFormat="1" applyFont="1" applyBorder="1" applyAlignment="1">
      <alignment vertical="center"/>
    </xf>
    <xf numFmtId="0" fontId="2" fillId="20" borderId="19" xfId="0" applyFont="1" applyFill="1" applyBorder="1" applyAlignment="1">
      <alignment horizontal="left" vertical="center" wrapText="1"/>
    </xf>
    <xf numFmtId="0" fontId="2" fillId="21" borderId="19" xfId="0" applyFont="1" applyFill="1" applyBorder="1" applyAlignment="1">
      <alignment horizontal="left" vertical="center" wrapText="1"/>
    </xf>
    <xf numFmtId="0" fontId="2" fillId="21" borderId="0" xfId="0" applyFont="1" applyFill="1" applyAlignment="1">
      <alignment vertical="center" wrapText="1"/>
    </xf>
    <xf numFmtId="0" fontId="2" fillId="21" borderId="19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3" fillId="0" borderId="37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166" fontId="3" fillId="4" borderId="26" xfId="0" applyNumberFormat="1" applyFont="1" applyFill="1" applyBorder="1" applyAlignment="1">
      <alignment horizontal="right" vertical="center" wrapText="1"/>
    </xf>
    <xf numFmtId="166" fontId="3" fillId="4" borderId="27" xfId="0" applyNumberFormat="1" applyFont="1" applyFill="1" applyBorder="1" applyAlignment="1">
      <alignment horizontal="right" vertical="center" wrapText="1"/>
    </xf>
    <xf numFmtId="166" fontId="3" fillId="4" borderId="12" xfId="0" applyNumberFormat="1" applyFont="1" applyFill="1" applyBorder="1" applyAlignment="1">
      <alignment horizontal="right" vertical="center" wrapText="1"/>
    </xf>
    <xf numFmtId="166" fontId="3" fillId="4" borderId="8" xfId="0" applyNumberFormat="1" applyFont="1" applyFill="1" applyBorder="1" applyAlignment="1">
      <alignment horizontal="right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left" vertical="center" wrapText="1"/>
    </xf>
  </cellXfs>
  <cellStyles count="3">
    <cellStyle name="Koma" xfId="1" builtinId="3"/>
    <cellStyle name="Koma [0]" xfId="2" builtinId="6"/>
    <cellStyle name="Normal" xfId="0" builtinId="0"/>
  </cellStyles>
  <dxfs count="0"/>
  <tableStyles count="0" defaultTableStyle="TableStyleMedium2" defaultPivotStyle="PivotStyleLight16"/>
  <colors>
    <mruColors>
      <color rgb="FFFF0066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185"/>
  <sheetViews>
    <sheetView tabSelected="1" view="pageBreakPreview" topLeftCell="C114" zoomScale="60" zoomScaleNormal="100" workbookViewId="0">
      <selection activeCell="K9" sqref="K9"/>
    </sheetView>
  </sheetViews>
  <sheetFormatPr defaultRowHeight="14.25" x14ac:dyDescent="0.45"/>
  <cols>
    <col min="1" max="1" width="9.06640625" hidden="1" customWidth="1"/>
    <col min="2" max="2" width="18.59765625" hidden="1" customWidth="1"/>
    <col min="3" max="4" width="20.796875" customWidth="1"/>
    <col min="5" max="5" width="10" customWidth="1"/>
    <col min="6" max="6" width="24.06640625" customWidth="1"/>
    <col min="7" max="9" width="8.59765625" customWidth="1"/>
    <col min="10" max="10" width="9.265625" customWidth="1"/>
    <col min="11" max="11" width="22.33203125" customWidth="1"/>
    <col min="12" max="12" width="8.265625" customWidth="1"/>
    <col min="13" max="13" width="19.06640625" style="208" customWidth="1"/>
    <col min="14" max="14" width="9.796875" customWidth="1"/>
    <col min="15" max="15" width="19.59765625" style="104" customWidth="1"/>
    <col min="16" max="16" width="8.73046875" customWidth="1"/>
    <col min="17" max="17" width="26.06640625" style="208" customWidth="1"/>
    <col min="18" max="18" width="8.73046875" customWidth="1"/>
    <col min="19" max="19" width="18" style="208" customWidth="1"/>
    <col min="20" max="20" width="10.59765625" customWidth="1"/>
    <col min="21" max="21" width="27.06640625" customWidth="1"/>
    <col min="22" max="22" width="18" customWidth="1"/>
    <col min="23" max="23" width="21.265625" customWidth="1"/>
    <col min="24" max="24" width="11.59765625" customWidth="1"/>
    <col min="25" max="25" width="21.06640625" customWidth="1"/>
    <col min="26" max="27" width="10.73046875" customWidth="1"/>
    <col min="28" max="28" width="18" customWidth="1"/>
  </cols>
  <sheetData>
    <row r="1" spans="1:29" s="104" customFormat="1" x14ac:dyDescent="0.45">
      <c r="A1" s="246" t="s">
        <v>315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  <c r="V1" s="246"/>
      <c r="W1" s="246"/>
      <c r="X1" s="246"/>
      <c r="Y1" s="246"/>
      <c r="Z1" s="246"/>
      <c r="AA1" s="246"/>
      <c r="AB1" s="246"/>
    </row>
    <row r="2" spans="1:29" s="104" customFormat="1" ht="14.65" thickBot="1" x14ac:dyDescent="0.5">
      <c r="A2" s="247" t="s">
        <v>18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7"/>
      <c r="O2" s="247"/>
      <c r="P2" s="247"/>
      <c r="Q2" s="247"/>
      <c r="R2" s="247"/>
      <c r="S2" s="247"/>
      <c r="T2" s="247"/>
      <c r="U2" s="247"/>
      <c r="V2" s="247"/>
      <c r="W2" s="247"/>
      <c r="X2" s="247"/>
      <c r="Y2" s="247"/>
      <c r="Z2" s="247"/>
      <c r="AA2" s="247"/>
      <c r="AB2" s="247"/>
    </row>
    <row r="3" spans="1:29" ht="45" customHeight="1" x14ac:dyDescent="0.45">
      <c r="A3" s="1" t="s">
        <v>0</v>
      </c>
      <c r="B3" s="2" t="s">
        <v>1</v>
      </c>
      <c r="C3" s="3"/>
      <c r="D3" s="2" t="s">
        <v>2</v>
      </c>
      <c r="E3" s="230" t="s">
        <v>3</v>
      </c>
      <c r="F3" s="230"/>
      <c r="G3" s="230" t="s">
        <v>264</v>
      </c>
      <c r="H3" s="230"/>
      <c r="I3" s="231" t="s">
        <v>263</v>
      </c>
      <c r="J3" s="236"/>
      <c r="K3" s="237"/>
      <c r="L3" s="230" t="s">
        <v>4</v>
      </c>
      <c r="M3" s="230"/>
      <c r="N3" s="230"/>
      <c r="O3" s="230"/>
      <c r="P3" s="230"/>
      <c r="Q3" s="230"/>
      <c r="R3" s="230"/>
      <c r="S3" s="230"/>
      <c r="T3" s="230" t="s">
        <v>265</v>
      </c>
      <c r="U3" s="230"/>
      <c r="V3" s="230" t="s">
        <v>266</v>
      </c>
      <c r="W3" s="230"/>
      <c r="X3" s="230" t="s">
        <v>267</v>
      </c>
      <c r="Y3" s="230"/>
      <c r="Z3" s="230" t="s">
        <v>268</v>
      </c>
      <c r="AA3" s="231"/>
      <c r="AB3" s="4" t="s">
        <v>5</v>
      </c>
      <c r="AC3" s="109"/>
    </row>
    <row r="4" spans="1:29" x14ac:dyDescent="0.45">
      <c r="A4" s="5"/>
      <c r="B4" s="6"/>
      <c r="C4" s="110"/>
      <c r="D4" s="111"/>
      <c r="E4" s="232"/>
      <c r="F4" s="232"/>
      <c r="G4" s="233"/>
      <c r="H4" s="234"/>
      <c r="I4" s="233"/>
      <c r="J4" s="235"/>
      <c r="K4" s="234"/>
      <c r="L4" s="232" t="s">
        <v>6</v>
      </c>
      <c r="M4" s="232"/>
      <c r="N4" s="232" t="s">
        <v>7</v>
      </c>
      <c r="O4" s="232"/>
      <c r="P4" s="232" t="s">
        <v>8</v>
      </c>
      <c r="Q4" s="232"/>
      <c r="R4" s="232" t="s">
        <v>9</v>
      </c>
      <c r="S4" s="232"/>
      <c r="T4" s="233"/>
      <c r="U4" s="234"/>
      <c r="V4" s="232"/>
      <c r="W4" s="232"/>
      <c r="X4" s="239"/>
      <c r="Y4" s="239"/>
      <c r="Z4" s="239"/>
      <c r="AA4" s="240"/>
      <c r="AB4" s="112"/>
      <c r="AC4" s="109"/>
    </row>
    <row r="5" spans="1:29" x14ac:dyDescent="0.45">
      <c r="A5" s="241">
        <v>1</v>
      </c>
      <c r="B5" s="243">
        <v>2</v>
      </c>
      <c r="C5" s="244">
        <v>3</v>
      </c>
      <c r="D5" s="243">
        <v>4</v>
      </c>
      <c r="E5" s="232">
        <v>5</v>
      </c>
      <c r="F5" s="232"/>
      <c r="G5" s="238">
        <v>6</v>
      </c>
      <c r="H5" s="238"/>
      <c r="I5" s="233">
        <v>7</v>
      </c>
      <c r="J5" s="235"/>
      <c r="K5" s="234"/>
      <c r="L5" s="232">
        <v>8</v>
      </c>
      <c r="M5" s="232"/>
      <c r="N5" s="232">
        <v>9</v>
      </c>
      <c r="O5" s="232"/>
      <c r="P5" s="232">
        <v>10</v>
      </c>
      <c r="Q5" s="232"/>
      <c r="R5" s="232">
        <v>11</v>
      </c>
      <c r="S5" s="232"/>
      <c r="T5" s="238">
        <v>12</v>
      </c>
      <c r="U5" s="238"/>
      <c r="V5" s="238" t="s">
        <v>10</v>
      </c>
      <c r="W5" s="238"/>
      <c r="X5" s="232" t="s">
        <v>11</v>
      </c>
      <c r="Y5" s="232"/>
      <c r="Z5" s="232" t="s">
        <v>12</v>
      </c>
      <c r="AA5" s="233"/>
      <c r="AB5" s="7">
        <v>16</v>
      </c>
      <c r="AC5" s="109"/>
    </row>
    <row r="6" spans="1:29" x14ac:dyDescent="0.45">
      <c r="A6" s="242"/>
      <c r="B6" s="244"/>
      <c r="C6" s="245"/>
      <c r="D6" s="244"/>
      <c r="E6" s="113" t="s">
        <v>13</v>
      </c>
      <c r="F6" s="113" t="s">
        <v>14</v>
      </c>
      <c r="G6" s="113" t="s">
        <v>13</v>
      </c>
      <c r="H6" s="113" t="s">
        <v>14</v>
      </c>
      <c r="I6" s="251" t="s">
        <v>13</v>
      </c>
      <c r="J6" s="252"/>
      <c r="K6" s="113" t="s">
        <v>14</v>
      </c>
      <c r="L6" s="113" t="s">
        <v>13</v>
      </c>
      <c r="M6" s="107" t="s">
        <v>14</v>
      </c>
      <c r="N6" s="113" t="s">
        <v>13</v>
      </c>
      <c r="O6" s="107" t="s">
        <v>14</v>
      </c>
      <c r="P6" s="113" t="s">
        <v>13</v>
      </c>
      <c r="Q6" s="107" t="s">
        <v>14</v>
      </c>
      <c r="R6" s="113" t="s">
        <v>13</v>
      </c>
      <c r="S6" s="107" t="s">
        <v>14</v>
      </c>
      <c r="T6" s="113" t="s">
        <v>13</v>
      </c>
      <c r="U6" s="113" t="s">
        <v>14</v>
      </c>
      <c r="V6" s="113" t="s">
        <v>13</v>
      </c>
      <c r="W6" s="113" t="s">
        <v>14</v>
      </c>
      <c r="X6" s="113" t="s">
        <v>13</v>
      </c>
      <c r="Y6" s="113" t="s">
        <v>14</v>
      </c>
      <c r="Z6" s="113" t="s">
        <v>13</v>
      </c>
      <c r="AA6" s="114" t="s">
        <v>14</v>
      </c>
      <c r="AB6" s="115"/>
      <c r="AC6" s="109"/>
    </row>
    <row r="7" spans="1:29" ht="29.25" x14ac:dyDescent="0.45">
      <c r="A7" s="8"/>
      <c r="B7" s="9"/>
      <c r="C7" s="10" t="s">
        <v>15</v>
      </c>
      <c r="D7" s="10" t="s">
        <v>16</v>
      </c>
      <c r="E7" s="11" t="s">
        <v>17</v>
      </c>
      <c r="F7" s="12">
        <f>SUM(F8,F16,F24,F30,F33,F44,F47,F52)</f>
        <v>323653645337.58002</v>
      </c>
      <c r="G7" s="13"/>
      <c r="H7" s="14">
        <f>+H8+H16+H24+H33+H52</f>
        <v>0</v>
      </c>
      <c r="I7" s="15"/>
      <c r="J7" s="9"/>
      <c r="K7" s="12">
        <f>SUM(K8,K16,K24,K30,K33,K44,K47,K52)</f>
        <v>323653645337.58002</v>
      </c>
      <c r="L7" s="16"/>
      <c r="M7" s="12">
        <f>SUM(M8,M16,M24,M30,M33,M44,M47,M52)</f>
        <v>55903994274</v>
      </c>
      <c r="N7" s="16"/>
      <c r="O7" s="17">
        <f>SUM(O8,O16,O24,O30,O33,O44,O47,O52)</f>
        <v>57900627422</v>
      </c>
      <c r="P7" s="16"/>
      <c r="Q7" s="12">
        <f>SUM(Q8,Q16,Q24,Q30,Q33,Q44,Q47,Q52)</f>
        <v>60726441575</v>
      </c>
      <c r="R7" s="16"/>
      <c r="S7" s="12">
        <f>SUM(S8,S16,S24,S30,S33,S44,S47,S52)</f>
        <v>60165009113</v>
      </c>
      <c r="T7" s="16"/>
      <c r="U7" s="17">
        <f>SUM(U8,U16,U24,U30,U33,U44,U47,U52)</f>
        <v>234696072384</v>
      </c>
      <c r="V7" s="18"/>
      <c r="W7" s="18">
        <f>IFERROR(U7/K7,0)</f>
        <v>0.72514577161398963</v>
      </c>
      <c r="X7" s="19"/>
      <c r="Y7" s="17">
        <f>SUM(Y8,Y16,Y24,Y30,Y33,Y47,Y52)</f>
        <v>233833491384</v>
      </c>
      <c r="Z7" s="18"/>
      <c r="AA7" s="18">
        <f t="shared" ref="AA7:AA33" si="0">IFERROR(Y7/F7,0)</f>
        <v>0.72248063555751074</v>
      </c>
      <c r="AB7" s="10" t="s">
        <v>18</v>
      </c>
      <c r="AC7" s="109"/>
    </row>
    <row r="8" spans="1:29" ht="87.75" customHeight="1" x14ac:dyDescent="0.45">
      <c r="A8" s="20"/>
      <c r="B8" s="21"/>
      <c r="C8" s="194" t="s">
        <v>19</v>
      </c>
      <c r="D8" s="22" t="s">
        <v>20</v>
      </c>
      <c r="E8" s="23"/>
      <c r="F8" s="24">
        <f>SUM(F9:F15)</f>
        <v>2250485008.0100002</v>
      </c>
      <c r="G8" s="25"/>
      <c r="H8" s="26">
        <f>SUM(H9:H14)</f>
        <v>0</v>
      </c>
      <c r="I8" s="27"/>
      <c r="J8" s="28"/>
      <c r="K8" s="24">
        <f>SUM(K9:K15)</f>
        <v>2250485008.0100002</v>
      </c>
      <c r="L8" s="29"/>
      <c r="M8" s="24">
        <f>SUM(M9:M15)</f>
        <v>96491639</v>
      </c>
      <c r="N8" s="29"/>
      <c r="O8" s="30">
        <f>SUM(O9:O15)</f>
        <v>268783555</v>
      </c>
      <c r="P8" s="31"/>
      <c r="Q8" s="24">
        <f>SUM(Q9:Q15)</f>
        <v>1022198299</v>
      </c>
      <c r="R8" s="31"/>
      <c r="S8" s="24">
        <f>SUM(S9:S15)</f>
        <v>78324719</v>
      </c>
      <c r="T8" s="29"/>
      <c r="U8" s="30">
        <f>SUM(U9:U15)</f>
        <v>1465798212</v>
      </c>
      <c r="V8" s="32"/>
      <c r="W8" s="32">
        <f>IFERROR(U8/K8,0)</f>
        <v>0.65132547285713205</v>
      </c>
      <c r="X8" s="33"/>
      <c r="Y8" s="30">
        <f>SUM(Y9:Y15)</f>
        <v>1465798212</v>
      </c>
      <c r="Z8" s="32"/>
      <c r="AA8" s="32">
        <f t="shared" si="0"/>
        <v>0.65132547285713205</v>
      </c>
      <c r="AB8" s="22"/>
      <c r="AC8" s="109"/>
    </row>
    <row r="9" spans="1:29" ht="45" customHeight="1" x14ac:dyDescent="0.45">
      <c r="A9" s="34"/>
      <c r="B9" s="35"/>
      <c r="C9" s="36" t="s">
        <v>21</v>
      </c>
      <c r="D9" s="36" t="s">
        <v>22</v>
      </c>
      <c r="E9" s="37">
        <v>5</v>
      </c>
      <c r="F9" s="38">
        <v>489339173.37</v>
      </c>
      <c r="G9" s="39">
        <v>0</v>
      </c>
      <c r="H9" s="40">
        <v>0</v>
      </c>
      <c r="I9" s="37">
        <v>5</v>
      </c>
      <c r="J9" s="34" t="s">
        <v>23</v>
      </c>
      <c r="K9" s="38">
        <v>489339173.37</v>
      </c>
      <c r="L9" s="42">
        <v>1</v>
      </c>
      <c r="M9" s="44">
        <v>27720000</v>
      </c>
      <c r="N9" s="42">
        <v>1</v>
      </c>
      <c r="O9" s="159">
        <v>42239356</v>
      </c>
      <c r="P9" s="42">
        <v>2</v>
      </c>
      <c r="Q9" s="210">
        <v>252608114</v>
      </c>
      <c r="R9" s="42">
        <v>1</v>
      </c>
      <c r="S9" s="210">
        <v>78324719</v>
      </c>
      <c r="T9" s="45">
        <f>+L9+N9+P9+R9</f>
        <v>5</v>
      </c>
      <c r="U9" s="46">
        <f>+M9+O9+Q9+S9</f>
        <v>400892189</v>
      </c>
      <c r="V9" s="47">
        <f>IFERROR(T9/I9,0)</f>
        <v>1</v>
      </c>
      <c r="W9" s="48">
        <f>IFERROR(U9/K9,0)</f>
        <v>0.81925218910867104</v>
      </c>
      <c r="X9" s="49">
        <f>+G9+T9</f>
        <v>5</v>
      </c>
      <c r="Y9" s="38">
        <f t="shared" ref="X9:Y35" si="1">+H9+U9</f>
        <v>400892189</v>
      </c>
      <c r="Z9" s="48">
        <f>IFERROR(X9/E9,0)</f>
        <v>1</v>
      </c>
      <c r="AA9" s="48">
        <f>IFERROR(Y9/F9,0)</f>
        <v>0.81925218910867104</v>
      </c>
      <c r="AB9" s="36" t="s">
        <v>321</v>
      </c>
      <c r="AC9" s="109"/>
    </row>
    <row r="10" spans="1:29" ht="39" x14ac:dyDescent="0.45">
      <c r="A10" s="34"/>
      <c r="B10" s="35"/>
      <c r="C10" s="36" t="s">
        <v>319</v>
      </c>
      <c r="D10" s="36" t="s">
        <v>24</v>
      </c>
      <c r="E10" s="37">
        <v>1</v>
      </c>
      <c r="F10" s="38">
        <v>87086541.5</v>
      </c>
      <c r="G10" s="39">
        <v>0</v>
      </c>
      <c r="H10" s="40">
        <v>0</v>
      </c>
      <c r="I10" s="37">
        <v>1</v>
      </c>
      <c r="J10" s="34" t="s">
        <v>23</v>
      </c>
      <c r="K10" s="38">
        <v>87086541.5</v>
      </c>
      <c r="L10" s="42">
        <v>1</v>
      </c>
      <c r="M10" s="44">
        <v>52505892</v>
      </c>
      <c r="N10" s="42"/>
      <c r="O10" s="44">
        <v>0</v>
      </c>
      <c r="P10" s="42"/>
      <c r="Q10" s="211">
        <v>5830000</v>
      </c>
      <c r="R10" s="42"/>
      <c r="S10" s="210"/>
      <c r="T10" s="45">
        <f t="shared" ref="T10:T14" si="2">+L10+N10+P10+R10</f>
        <v>1</v>
      </c>
      <c r="U10" s="46">
        <f>+M10+O10+Q10+S10</f>
        <v>58335892</v>
      </c>
      <c r="V10" s="47">
        <f t="shared" ref="V10:V15" si="3">IFERROR(T10/I10,0)</f>
        <v>1</v>
      </c>
      <c r="W10" s="48">
        <f t="shared" ref="W10:W15" si="4">IFERROR(U10/K10,0)</f>
        <v>0.66986116333486501</v>
      </c>
      <c r="X10" s="49">
        <f t="shared" si="1"/>
        <v>1</v>
      </c>
      <c r="Y10" s="51">
        <f t="shared" si="1"/>
        <v>58335892</v>
      </c>
      <c r="Z10" s="48">
        <f>IFERROR(X10/E10,0)</f>
        <v>1</v>
      </c>
      <c r="AA10" s="48">
        <f t="shared" ref="AA10:AA15" si="5">IFERROR(Y10/F10,0)</f>
        <v>0.66986116333486501</v>
      </c>
      <c r="AB10" s="36" t="s">
        <v>321</v>
      </c>
      <c r="AC10" s="109"/>
    </row>
    <row r="11" spans="1:29" ht="39" x14ac:dyDescent="0.45">
      <c r="A11" s="34"/>
      <c r="B11" s="35"/>
      <c r="C11" s="36" t="s">
        <v>194</v>
      </c>
      <c r="D11" s="36" t="s">
        <v>25</v>
      </c>
      <c r="E11" s="37">
        <v>1</v>
      </c>
      <c r="F11" s="38">
        <v>106021451.81</v>
      </c>
      <c r="G11" s="39">
        <v>0</v>
      </c>
      <c r="H11" s="40">
        <v>0</v>
      </c>
      <c r="I11" s="37">
        <v>1</v>
      </c>
      <c r="J11" s="34" t="s">
        <v>23</v>
      </c>
      <c r="K11" s="38">
        <v>106021451.81</v>
      </c>
      <c r="L11" s="42"/>
      <c r="M11" s="44">
        <v>0</v>
      </c>
      <c r="N11" s="42"/>
      <c r="O11" s="44">
        <v>0</v>
      </c>
      <c r="P11" s="42">
        <v>1</v>
      </c>
      <c r="Q11" s="210">
        <v>63200000</v>
      </c>
      <c r="R11" s="42"/>
      <c r="S11" s="210"/>
      <c r="T11" s="45">
        <f t="shared" si="2"/>
        <v>1</v>
      </c>
      <c r="U11" s="46">
        <f>+M11+O11+Q11+S11</f>
        <v>63200000</v>
      </c>
      <c r="V11" s="47">
        <f t="shared" si="3"/>
        <v>1</v>
      </c>
      <c r="W11" s="48">
        <f t="shared" si="4"/>
        <v>0.59610577785012886</v>
      </c>
      <c r="X11" s="49">
        <f t="shared" si="1"/>
        <v>1</v>
      </c>
      <c r="Y11" s="51">
        <f t="shared" si="1"/>
        <v>63200000</v>
      </c>
      <c r="Z11" s="48">
        <f t="shared" ref="Z11:Z15" si="6">IFERROR(X11/E11,0)</f>
        <v>1</v>
      </c>
      <c r="AA11" s="48">
        <f t="shared" si="5"/>
        <v>0.59610577785012886</v>
      </c>
      <c r="AB11" s="36"/>
      <c r="AC11" s="109"/>
    </row>
    <row r="12" spans="1:29" ht="39" x14ac:dyDescent="0.45">
      <c r="A12" s="34"/>
      <c r="B12" s="35"/>
      <c r="C12" s="36" t="s">
        <v>269</v>
      </c>
      <c r="D12" s="36" t="s">
        <v>271</v>
      </c>
      <c r="E12" s="37">
        <v>1</v>
      </c>
      <c r="F12" s="38">
        <v>32294748.5</v>
      </c>
      <c r="G12" s="39"/>
      <c r="H12" s="40">
        <v>0</v>
      </c>
      <c r="I12" s="37">
        <v>1</v>
      </c>
      <c r="J12" s="34" t="s">
        <v>23</v>
      </c>
      <c r="K12" s="38">
        <v>32294748.5</v>
      </c>
      <c r="L12" s="42">
        <v>1</v>
      </c>
      <c r="M12" s="44">
        <v>16265747</v>
      </c>
      <c r="N12" s="42"/>
      <c r="O12" s="44">
        <v>0</v>
      </c>
      <c r="P12" s="42"/>
      <c r="Q12" s="210"/>
      <c r="R12" s="42"/>
      <c r="S12" s="210"/>
      <c r="T12" s="45">
        <f t="shared" si="2"/>
        <v>1</v>
      </c>
      <c r="U12" s="46">
        <f t="shared" ref="U12:U15" si="7">+M12+O12+Q12+S12</f>
        <v>16265747</v>
      </c>
      <c r="V12" s="47">
        <f t="shared" si="3"/>
        <v>1</v>
      </c>
      <c r="W12" s="48">
        <f t="shared" si="4"/>
        <v>0.50366538695912122</v>
      </c>
      <c r="X12" s="49">
        <f t="shared" si="1"/>
        <v>1</v>
      </c>
      <c r="Y12" s="51">
        <f t="shared" si="1"/>
        <v>16265747</v>
      </c>
      <c r="Z12" s="48">
        <f t="shared" si="6"/>
        <v>1</v>
      </c>
      <c r="AA12" s="48">
        <f t="shared" si="5"/>
        <v>0.50366538695912122</v>
      </c>
      <c r="AB12" s="36" t="s">
        <v>321</v>
      </c>
      <c r="AC12" s="109"/>
    </row>
    <row r="13" spans="1:29" ht="39" x14ac:dyDescent="0.45">
      <c r="A13" s="34"/>
      <c r="B13" s="35"/>
      <c r="C13" s="36" t="s">
        <v>270</v>
      </c>
      <c r="D13" s="36" t="s">
        <v>272</v>
      </c>
      <c r="E13" s="37">
        <v>1</v>
      </c>
      <c r="F13" s="38">
        <v>38961173.5</v>
      </c>
      <c r="G13" s="39"/>
      <c r="H13" s="40">
        <v>0</v>
      </c>
      <c r="I13" s="37">
        <v>1</v>
      </c>
      <c r="J13" s="34" t="s">
        <v>23</v>
      </c>
      <c r="K13" s="38">
        <v>38961173.5</v>
      </c>
      <c r="L13" s="42"/>
      <c r="M13" s="44">
        <v>0</v>
      </c>
      <c r="N13" s="42"/>
      <c r="O13" s="44">
        <v>0</v>
      </c>
      <c r="P13" s="42"/>
      <c r="Q13" s="210"/>
      <c r="R13" s="42">
        <v>1</v>
      </c>
      <c r="S13" s="210"/>
      <c r="T13" s="45">
        <f t="shared" si="2"/>
        <v>1</v>
      </c>
      <c r="U13" s="46">
        <f t="shared" si="7"/>
        <v>0</v>
      </c>
      <c r="V13" s="47">
        <f t="shared" si="3"/>
        <v>1</v>
      </c>
      <c r="W13" s="48">
        <f t="shared" si="4"/>
        <v>0</v>
      </c>
      <c r="X13" s="49">
        <f t="shared" si="1"/>
        <v>1</v>
      </c>
      <c r="Y13" s="51">
        <f t="shared" si="1"/>
        <v>0</v>
      </c>
      <c r="Z13" s="48">
        <f t="shared" si="6"/>
        <v>1</v>
      </c>
      <c r="AA13" s="48">
        <f t="shared" si="5"/>
        <v>0</v>
      </c>
      <c r="AB13" s="36" t="s">
        <v>321</v>
      </c>
      <c r="AC13" s="109"/>
    </row>
    <row r="14" spans="1:29" ht="58.5" x14ac:dyDescent="0.45">
      <c r="A14" s="34"/>
      <c r="B14" s="35"/>
      <c r="C14" s="36" t="s">
        <v>26</v>
      </c>
      <c r="D14" s="36" t="s">
        <v>27</v>
      </c>
      <c r="E14" s="37">
        <v>7</v>
      </c>
      <c r="F14" s="52">
        <v>874044250.83000004</v>
      </c>
      <c r="G14" s="39">
        <v>0</v>
      </c>
      <c r="H14" s="40">
        <v>0</v>
      </c>
      <c r="I14" s="37">
        <v>7</v>
      </c>
      <c r="J14" s="34" t="s">
        <v>28</v>
      </c>
      <c r="K14" s="52">
        <v>874044250.83000004</v>
      </c>
      <c r="L14" s="42"/>
      <c r="M14" s="44">
        <v>0</v>
      </c>
      <c r="N14" s="42">
        <v>1</v>
      </c>
      <c r="O14" s="160">
        <v>41905634</v>
      </c>
      <c r="P14" s="42">
        <v>3</v>
      </c>
      <c r="Q14" s="211">
        <v>383392022</v>
      </c>
      <c r="R14" s="42">
        <v>3</v>
      </c>
      <c r="S14" s="210"/>
      <c r="T14" s="45">
        <f t="shared" si="2"/>
        <v>7</v>
      </c>
      <c r="U14" s="46">
        <f t="shared" si="7"/>
        <v>425297656</v>
      </c>
      <c r="V14" s="47">
        <f t="shared" si="3"/>
        <v>1</v>
      </c>
      <c r="W14" s="48">
        <f t="shared" si="4"/>
        <v>0.48658595442522917</v>
      </c>
      <c r="X14" s="49">
        <f t="shared" si="1"/>
        <v>7</v>
      </c>
      <c r="Y14" s="51">
        <f t="shared" si="1"/>
        <v>425297656</v>
      </c>
      <c r="Z14" s="48">
        <f t="shared" si="6"/>
        <v>1</v>
      </c>
      <c r="AA14" s="48">
        <f t="shared" si="5"/>
        <v>0.48658595442522917</v>
      </c>
      <c r="AB14" s="36" t="s">
        <v>321</v>
      </c>
      <c r="AC14" s="109"/>
    </row>
    <row r="15" spans="1:29" ht="27.75" customHeight="1" x14ac:dyDescent="0.45">
      <c r="A15" s="34"/>
      <c r="B15" s="35"/>
      <c r="C15" s="36" t="s">
        <v>29</v>
      </c>
      <c r="D15" s="36" t="s">
        <v>30</v>
      </c>
      <c r="E15" s="41">
        <v>5</v>
      </c>
      <c r="F15" s="52">
        <v>622737668.5</v>
      </c>
      <c r="G15" s="39"/>
      <c r="H15" s="40">
        <v>0</v>
      </c>
      <c r="I15" s="41">
        <v>5</v>
      </c>
      <c r="J15" s="34" t="s">
        <v>28</v>
      </c>
      <c r="K15" s="52">
        <v>622737668.5</v>
      </c>
      <c r="L15" s="42"/>
      <c r="M15" s="44">
        <v>0</v>
      </c>
      <c r="N15" s="42">
        <v>3</v>
      </c>
      <c r="O15" s="160">
        <v>184638565</v>
      </c>
      <c r="P15" s="42">
        <v>1</v>
      </c>
      <c r="Q15" s="211">
        <v>317168163</v>
      </c>
      <c r="R15" s="42">
        <v>1</v>
      </c>
      <c r="S15" s="210"/>
      <c r="T15" s="45">
        <f>+L15+N15+P15+R15</f>
        <v>5</v>
      </c>
      <c r="U15" s="46">
        <f t="shared" si="7"/>
        <v>501806728</v>
      </c>
      <c r="V15" s="47">
        <f t="shared" si="3"/>
        <v>1</v>
      </c>
      <c r="W15" s="48">
        <f t="shared" si="4"/>
        <v>0.80580757096115829</v>
      </c>
      <c r="X15" s="49">
        <f t="shared" si="1"/>
        <v>5</v>
      </c>
      <c r="Y15" s="51">
        <f t="shared" si="1"/>
        <v>501806728</v>
      </c>
      <c r="Z15" s="48">
        <f t="shared" si="6"/>
        <v>1</v>
      </c>
      <c r="AA15" s="48">
        <f t="shared" si="5"/>
        <v>0.80580757096115829</v>
      </c>
      <c r="AB15" s="36" t="s">
        <v>321</v>
      </c>
      <c r="AC15" s="109"/>
    </row>
    <row r="16" spans="1:29" ht="29.25" x14ac:dyDescent="0.45">
      <c r="A16" s="20"/>
      <c r="B16" s="21"/>
      <c r="C16" s="194" t="s">
        <v>31</v>
      </c>
      <c r="D16" s="22" t="s">
        <v>32</v>
      </c>
      <c r="E16" s="31"/>
      <c r="F16" s="24">
        <f>SUM(F17:F23)</f>
        <v>316556576172.07001</v>
      </c>
      <c r="G16" s="25"/>
      <c r="H16" s="26">
        <f>SUM(H17:H22)</f>
        <v>0</v>
      </c>
      <c r="I16" s="31"/>
      <c r="J16" s="28"/>
      <c r="K16" s="24">
        <f>SUM(K17:K23)</f>
        <v>316556576172.07001</v>
      </c>
      <c r="L16" s="29"/>
      <c r="M16" s="24">
        <f>SUM(M17:M23)</f>
        <v>55382997135</v>
      </c>
      <c r="N16" s="29"/>
      <c r="O16" s="30">
        <f>SUM(O17:O23)</f>
        <v>55921679420</v>
      </c>
      <c r="P16" s="31"/>
      <c r="Q16" s="24">
        <f>SUM(Q17:Q23)</f>
        <v>58530812512</v>
      </c>
      <c r="R16" s="31"/>
      <c r="S16" s="24">
        <f>SUM(S17:S23)</f>
        <v>59462753539</v>
      </c>
      <c r="T16" s="101"/>
      <c r="U16" s="30">
        <f>SUM(U17:U23)</f>
        <v>229298242606</v>
      </c>
      <c r="V16" s="32"/>
      <c r="W16" s="32">
        <f t="shared" ref="W16:W29" si="8">IFERROR(U16/K16,0)</f>
        <v>0.72435153734213009</v>
      </c>
      <c r="X16" s="33"/>
      <c r="Y16" s="30">
        <f>SUM(Y17:Y23)</f>
        <v>229298242606</v>
      </c>
      <c r="Z16" s="32"/>
      <c r="AA16" s="32">
        <f t="shared" si="0"/>
        <v>0.72435153734213009</v>
      </c>
      <c r="AB16" s="22"/>
      <c r="AC16" s="109"/>
    </row>
    <row r="17" spans="1:29" ht="42" customHeight="1" x14ac:dyDescent="0.45">
      <c r="A17" s="34"/>
      <c r="B17" s="35"/>
      <c r="C17" s="36" t="s">
        <v>33</v>
      </c>
      <c r="D17" s="36" t="s">
        <v>34</v>
      </c>
      <c r="E17" s="37">
        <v>840</v>
      </c>
      <c r="F17" s="38">
        <v>315478575028.16998</v>
      </c>
      <c r="G17" s="39">
        <v>0</v>
      </c>
      <c r="H17" s="40">
        <v>0</v>
      </c>
      <c r="I17" s="41">
        <v>840</v>
      </c>
      <c r="J17" s="34" t="s">
        <v>35</v>
      </c>
      <c r="K17" s="38">
        <f>F17</f>
        <v>315478575028.16998</v>
      </c>
      <c r="L17" s="42">
        <v>210</v>
      </c>
      <c r="M17" s="105">
        <v>55260455797</v>
      </c>
      <c r="N17" s="42">
        <v>210</v>
      </c>
      <c r="O17" s="157">
        <v>55372019824</v>
      </c>
      <c r="P17" s="42">
        <v>210</v>
      </c>
      <c r="Q17" s="211">
        <v>58361403231</v>
      </c>
      <c r="R17" s="42">
        <v>210</v>
      </c>
      <c r="S17" s="210">
        <v>59256472108</v>
      </c>
      <c r="T17" s="45">
        <f t="shared" ref="T17:T105" si="9">+L17+N17+P17+R17</f>
        <v>840</v>
      </c>
      <c r="U17" s="50">
        <f t="shared" ref="U17:U23" si="10">+M17+O17+Q17+S17</f>
        <v>228250350960</v>
      </c>
      <c r="V17" s="47">
        <f>IFERROR(T17/I17,0)</f>
        <v>1</v>
      </c>
      <c r="W17" s="48">
        <f t="shared" si="8"/>
        <v>0.72350507776833617</v>
      </c>
      <c r="X17" s="49">
        <f t="shared" ref="X17:X23" si="11">+G17+T17</f>
        <v>840</v>
      </c>
      <c r="Y17" s="38">
        <f t="shared" si="1"/>
        <v>228250350960</v>
      </c>
      <c r="Z17" s="48">
        <f t="shared" ref="Z17:Z54" si="12">IFERROR(X17/E17,0)</f>
        <v>1</v>
      </c>
      <c r="AA17" s="48">
        <f t="shared" ref="AA17:AA54" si="13">IFERROR(Y17/F17,0)</f>
        <v>0.72350507776833617</v>
      </c>
      <c r="AB17" s="36"/>
      <c r="AC17" s="109"/>
    </row>
    <row r="18" spans="1:29" ht="39" x14ac:dyDescent="0.45">
      <c r="A18" s="34"/>
      <c r="B18" s="35"/>
      <c r="C18" s="259" t="s">
        <v>36</v>
      </c>
      <c r="D18" s="36" t="s">
        <v>37</v>
      </c>
      <c r="E18" s="37">
        <v>3</v>
      </c>
      <c r="F18" s="38">
        <v>441434715.39999998</v>
      </c>
      <c r="G18" s="39">
        <v>0</v>
      </c>
      <c r="H18" s="40">
        <v>0</v>
      </c>
      <c r="I18" s="41">
        <v>3</v>
      </c>
      <c r="J18" s="34" t="s">
        <v>23</v>
      </c>
      <c r="K18" s="38">
        <f t="shared" ref="K18:K23" si="14">F18</f>
        <v>441434715.39999998</v>
      </c>
      <c r="L18" s="42">
        <v>1</v>
      </c>
      <c r="M18" s="44">
        <v>17500000</v>
      </c>
      <c r="N18" s="42">
        <v>1</v>
      </c>
      <c r="O18" s="157">
        <v>289024758</v>
      </c>
      <c r="P18" s="42">
        <v>1</v>
      </c>
      <c r="Q18" s="211">
        <v>60290000</v>
      </c>
      <c r="R18" s="42"/>
      <c r="S18" s="210">
        <v>54200000</v>
      </c>
      <c r="T18" s="45">
        <f t="shared" si="9"/>
        <v>3</v>
      </c>
      <c r="U18" s="50">
        <f t="shared" si="10"/>
        <v>421014758</v>
      </c>
      <c r="V18" s="47">
        <f t="shared" ref="V18:V23" si="15">IFERROR(T18/I18,0)</f>
        <v>1</v>
      </c>
      <c r="W18" s="48">
        <f t="shared" si="8"/>
        <v>0.95374184066720558</v>
      </c>
      <c r="X18" s="49">
        <f t="shared" si="11"/>
        <v>3</v>
      </c>
      <c r="Y18" s="38">
        <f t="shared" si="1"/>
        <v>421014758</v>
      </c>
      <c r="Z18" s="48">
        <f t="shared" si="12"/>
        <v>1</v>
      </c>
      <c r="AA18" s="48">
        <f t="shared" si="13"/>
        <v>0.95374184066720558</v>
      </c>
      <c r="AB18" s="36"/>
      <c r="AC18" s="109"/>
    </row>
    <row r="19" spans="1:29" ht="29.25" x14ac:dyDescent="0.45">
      <c r="A19" s="34"/>
      <c r="B19" s="35"/>
      <c r="C19" s="36" t="s">
        <v>38</v>
      </c>
      <c r="D19" s="36" t="s">
        <v>39</v>
      </c>
      <c r="E19" s="37">
        <v>4</v>
      </c>
      <c r="F19" s="38">
        <v>250003700</v>
      </c>
      <c r="G19" s="39">
        <v>0</v>
      </c>
      <c r="H19" s="40">
        <v>0</v>
      </c>
      <c r="I19" s="41">
        <v>4</v>
      </c>
      <c r="J19" s="34" t="s">
        <v>28</v>
      </c>
      <c r="K19" s="38">
        <f t="shared" si="14"/>
        <v>250003700</v>
      </c>
      <c r="L19" s="42"/>
      <c r="M19" s="44">
        <v>0</v>
      </c>
      <c r="N19" s="42">
        <v>3</v>
      </c>
      <c r="O19" s="157">
        <v>172584838</v>
      </c>
      <c r="P19" s="42">
        <v>1</v>
      </c>
      <c r="Q19" s="210">
        <v>39551500</v>
      </c>
      <c r="R19" s="42"/>
      <c r="S19" s="210">
        <v>28891769</v>
      </c>
      <c r="T19" s="45">
        <f t="shared" si="9"/>
        <v>4</v>
      </c>
      <c r="U19" s="50">
        <f t="shared" si="10"/>
        <v>241028107</v>
      </c>
      <c r="V19" s="47">
        <f t="shared" si="15"/>
        <v>1</v>
      </c>
      <c r="W19" s="48">
        <f t="shared" si="8"/>
        <v>0.96409815934724163</v>
      </c>
      <c r="X19" s="49">
        <f t="shared" si="11"/>
        <v>4</v>
      </c>
      <c r="Y19" s="38">
        <f t="shared" si="1"/>
        <v>241028107</v>
      </c>
      <c r="Z19" s="48">
        <f t="shared" si="12"/>
        <v>1</v>
      </c>
      <c r="AA19" s="48">
        <f t="shared" si="13"/>
        <v>0.96409815934724163</v>
      </c>
      <c r="AB19" s="36"/>
      <c r="AC19" s="109"/>
    </row>
    <row r="20" spans="1:29" ht="29.25" x14ac:dyDescent="0.45">
      <c r="A20" s="34"/>
      <c r="B20" s="35"/>
      <c r="C20" s="36" t="s">
        <v>320</v>
      </c>
      <c r="D20" s="36" t="s">
        <v>195</v>
      </c>
      <c r="E20" s="37">
        <v>1</v>
      </c>
      <c r="F20" s="38">
        <v>75890652</v>
      </c>
      <c r="G20" s="39">
        <v>0</v>
      </c>
      <c r="H20" s="40">
        <v>0</v>
      </c>
      <c r="I20" s="41">
        <v>1</v>
      </c>
      <c r="J20" s="34" t="s">
        <v>23</v>
      </c>
      <c r="K20" s="38">
        <f t="shared" si="14"/>
        <v>75890652</v>
      </c>
      <c r="L20" s="42"/>
      <c r="M20" s="44">
        <v>0</v>
      </c>
      <c r="N20" s="42">
        <v>1</v>
      </c>
      <c r="O20" s="44">
        <v>27300000</v>
      </c>
      <c r="P20" s="42"/>
      <c r="Q20" s="210"/>
      <c r="R20" s="42"/>
      <c r="S20" s="210">
        <v>48590652</v>
      </c>
      <c r="T20" s="45">
        <f t="shared" si="9"/>
        <v>1</v>
      </c>
      <c r="U20" s="50">
        <f t="shared" si="10"/>
        <v>75890652</v>
      </c>
      <c r="V20" s="47">
        <f t="shared" si="15"/>
        <v>1</v>
      </c>
      <c r="W20" s="48">
        <f t="shared" si="8"/>
        <v>1</v>
      </c>
      <c r="X20" s="49">
        <f t="shared" si="11"/>
        <v>1</v>
      </c>
      <c r="Y20" s="38">
        <f t="shared" si="1"/>
        <v>75890652</v>
      </c>
      <c r="Z20" s="48">
        <f t="shared" si="12"/>
        <v>1</v>
      </c>
      <c r="AA20" s="48">
        <f t="shared" si="13"/>
        <v>1</v>
      </c>
      <c r="AB20" s="36"/>
      <c r="AC20" s="109"/>
    </row>
    <row r="21" spans="1:29" ht="29.25" x14ac:dyDescent="0.45">
      <c r="A21" s="34"/>
      <c r="B21" s="35"/>
      <c r="C21" s="36" t="s">
        <v>273</v>
      </c>
      <c r="D21" s="36" t="s">
        <v>196</v>
      </c>
      <c r="E21" s="37">
        <v>1</v>
      </c>
      <c r="F21" s="38">
        <v>73384000</v>
      </c>
      <c r="G21" s="39"/>
      <c r="H21" s="40">
        <v>0</v>
      </c>
      <c r="I21" s="41">
        <v>1</v>
      </c>
      <c r="J21" s="34" t="s">
        <v>23</v>
      </c>
      <c r="K21" s="38">
        <f t="shared" si="14"/>
        <v>73384000</v>
      </c>
      <c r="L21" s="42">
        <v>1</v>
      </c>
      <c r="M21" s="44">
        <v>73021250</v>
      </c>
      <c r="N21" s="42"/>
      <c r="O21" s="44">
        <v>0</v>
      </c>
      <c r="P21" s="42"/>
      <c r="Q21" s="210"/>
      <c r="R21" s="42"/>
      <c r="S21" s="210"/>
      <c r="T21" s="45">
        <f t="shared" si="9"/>
        <v>1</v>
      </c>
      <c r="U21" s="50">
        <f t="shared" si="10"/>
        <v>73021250</v>
      </c>
      <c r="V21" s="47">
        <f t="shared" si="15"/>
        <v>1</v>
      </c>
      <c r="W21" s="48">
        <f t="shared" si="8"/>
        <v>0.99505682437588572</v>
      </c>
      <c r="X21" s="49">
        <f t="shared" si="11"/>
        <v>1</v>
      </c>
      <c r="Y21" s="38">
        <f t="shared" si="1"/>
        <v>73021250</v>
      </c>
      <c r="Z21" s="48">
        <f t="shared" si="12"/>
        <v>1</v>
      </c>
      <c r="AA21" s="48">
        <f t="shared" si="13"/>
        <v>0.99505682437588572</v>
      </c>
      <c r="AB21" s="36"/>
      <c r="AC21" s="109"/>
    </row>
    <row r="22" spans="1:29" ht="55.5" customHeight="1" x14ac:dyDescent="0.45">
      <c r="A22" s="34"/>
      <c r="B22" s="35"/>
      <c r="C22" s="36" t="s">
        <v>197</v>
      </c>
      <c r="D22" s="36" t="s">
        <v>182</v>
      </c>
      <c r="E22" s="37">
        <v>4</v>
      </c>
      <c r="F22" s="38">
        <v>152159389</v>
      </c>
      <c r="G22" s="39">
        <v>0</v>
      </c>
      <c r="H22" s="40">
        <v>0</v>
      </c>
      <c r="I22" s="41">
        <v>4</v>
      </c>
      <c r="J22" s="34" t="s">
        <v>28</v>
      </c>
      <c r="K22" s="38">
        <f t="shared" si="14"/>
        <v>152159389</v>
      </c>
      <c r="L22" s="42">
        <v>1</v>
      </c>
      <c r="M22" s="44">
        <v>32020088</v>
      </c>
      <c r="N22" s="42">
        <v>2</v>
      </c>
      <c r="O22" s="157">
        <v>47100000</v>
      </c>
      <c r="P22" s="42">
        <v>1</v>
      </c>
      <c r="Q22" s="210">
        <v>31360000</v>
      </c>
      <c r="R22" s="42"/>
      <c r="S22" s="210">
        <v>41579010</v>
      </c>
      <c r="T22" s="45">
        <f t="shared" si="9"/>
        <v>4</v>
      </c>
      <c r="U22" s="50">
        <f t="shared" si="10"/>
        <v>152059098</v>
      </c>
      <c r="V22" s="47">
        <f t="shared" si="15"/>
        <v>1</v>
      </c>
      <c r="W22" s="48">
        <f t="shared" si="8"/>
        <v>0.99934088194846782</v>
      </c>
      <c r="X22" s="49">
        <f t="shared" si="11"/>
        <v>4</v>
      </c>
      <c r="Y22" s="38">
        <f t="shared" si="1"/>
        <v>152059098</v>
      </c>
      <c r="Z22" s="48">
        <f t="shared" si="12"/>
        <v>1</v>
      </c>
      <c r="AA22" s="48">
        <f t="shared" si="13"/>
        <v>0.99934088194846782</v>
      </c>
      <c r="AB22" s="116"/>
      <c r="AC22" s="109"/>
    </row>
    <row r="23" spans="1:29" ht="55.5" customHeight="1" x14ac:dyDescent="0.45">
      <c r="A23" s="34"/>
      <c r="B23" s="35"/>
      <c r="C23" s="36" t="s">
        <v>198</v>
      </c>
      <c r="D23" s="36" t="s">
        <v>199</v>
      </c>
      <c r="E23" s="37">
        <v>2</v>
      </c>
      <c r="F23" s="38">
        <v>85128687.5</v>
      </c>
      <c r="G23" s="39"/>
      <c r="H23" s="40">
        <v>0</v>
      </c>
      <c r="I23" s="41">
        <v>2</v>
      </c>
      <c r="J23" s="34" t="s">
        <v>23</v>
      </c>
      <c r="K23" s="38">
        <f t="shared" si="14"/>
        <v>85128687.5</v>
      </c>
      <c r="L23" s="42"/>
      <c r="M23" s="44">
        <v>0</v>
      </c>
      <c r="N23" s="42">
        <v>1</v>
      </c>
      <c r="O23" s="157">
        <v>13650000</v>
      </c>
      <c r="P23" s="42">
        <v>1</v>
      </c>
      <c r="Q23" s="210">
        <v>38207781</v>
      </c>
      <c r="R23" s="42"/>
      <c r="S23" s="210">
        <v>33020000</v>
      </c>
      <c r="T23" s="45">
        <f t="shared" si="9"/>
        <v>2</v>
      </c>
      <c r="U23" s="50">
        <f t="shared" si="10"/>
        <v>84877781</v>
      </c>
      <c r="V23" s="47">
        <f t="shared" si="15"/>
        <v>1</v>
      </c>
      <c r="W23" s="48">
        <f t="shared" si="8"/>
        <v>0.99705262106854398</v>
      </c>
      <c r="X23" s="49">
        <f t="shared" si="11"/>
        <v>2</v>
      </c>
      <c r="Y23" s="38">
        <f t="shared" si="1"/>
        <v>84877781</v>
      </c>
      <c r="Z23" s="48">
        <f t="shared" si="12"/>
        <v>1</v>
      </c>
      <c r="AA23" s="48">
        <f t="shared" si="13"/>
        <v>0.99705262106854398</v>
      </c>
      <c r="AB23" s="116"/>
      <c r="AC23" s="109"/>
    </row>
    <row r="24" spans="1:29" ht="29.25" x14ac:dyDescent="0.45">
      <c r="A24" s="20"/>
      <c r="B24" s="21"/>
      <c r="C24" s="194" t="s">
        <v>40</v>
      </c>
      <c r="D24" s="22" t="s">
        <v>41</v>
      </c>
      <c r="E24" s="31"/>
      <c r="F24" s="24">
        <f>SUM(F25:F29)</f>
        <v>778215056</v>
      </c>
      <c r="G24" s="25"/>
      <c r="H24" s="26">
        <f>H25+H28</f>
        <v>0</v>
      </c>
      <c r="I24" s="31"/>
      <c r="J24" s="28"/>
      <c r="K24" s="24">
        <f>SUM(K25:K29)</f>
        <v>778215056</v>
      </c>
      <c r="L24" s="29"/>
      <c r="M24" s="199">
        <f>SUM(M25:M29)</f>
        <v>0</v>
      </c>
      <c r="N24" s="29"/>
      <c r="O24" s="30">
        <f>SUM(O25:O29)</f>
        <v>204329699</v>
      </c>
      <c r="P24" s="31"/>
      <c r="Q24" s="24">
        <f>SUM(Q25:Q29)</f>
        <v>430117412</v>
      </c>
      <c r="R24" s="31"/>
      <c r="S24" s="24">
        <f>SUM(S25:S29)</f>
        <v>143154970</v>
      </c>
      <c r="T24" s="101"/>
      <c r="U24" s="30">
        <f>SUM(U25:U29)</f>
        <v>777602081</v>
      </c>
      <c r="V24" s="53"/>
      <c r="W24" s="32">
        <f t="shared" ref="W24:W33" si="16">IFERROR(U24/K24,0)</f>
        <v>0.9992123321242965</v>
      </c>
      <c r="X24" s="33"/>
      <c r="Y24" s="30">
        <f>SUM(Y25:Y29)</f>
        <v>777602081</v>
      </c>
      <c r="Z24" s="32"/>
      <c r="AA24" s="53">
        <f t="shared" si="0"/>
        <v>0.9992123321242965</v>
      </c>
      <c r="AB24" s="22"/>
      <c r="AC24" s="109"/>
    </row>
    <row r="25" spans="1:29" ht="29.25" x14ac:dyDescent="0.45">
      <c r="A25" s="34"/>
      <c r="B25" s="35"/>
      <c r="C25" s="36" t="s">
        <v>200</v>
      </c>
      <c r="D25" s="36" t="s">
        <v>201</v>
      </c>
      <c r="E25" s="37">
        <v>2</v>
      </c>
      <c r="F25" s="38">
        <v>84873612</v>
      </c>
      <c r="G25" s="39">
        <v>0</v>
      </c>
      <c r="H25" s="40">
        <v>0</v>
      </c>
      <c r="I25" s="41">
        <v>2</v>
      </c>
      <c r="J25" s="34" t="s">
        <v>28</v>
      </c>
      <c r="K25" s="38">
        <v>84873612</v>
      </c>
      <c r="L25" s="42"/>
      <c r="M25" s="83"/>
      <c r="N25" s="42">
        <v>1</v>
      </c>
      <c r="O25" s="44">
        <v>14900000</v>
      </c>
      <c r="P25" s="42">
        <v>1</v>
      </c>
      <c r="Q25" s="210">
        <v>52693088</v>
      </c>
      <c r="R25" s="42"/>
      <c r="S25" s="210">
        <v>16857770</v>
      </c>
      <c r="T25" s="45">
        <f t="shared" si="9"/>
        <v>2</v>
      </c>
      <c r="U25" s="50">
        <f>+M25+O25+Q25+S25</f>
        <v>84450858</v>
      </c>
      <c r="V25" s="47">
        <f t="shared" ref="V25:V51" si="17">IFERROR(T25/I25,0)</f>
        <v>1</v>
      </c>
      <c r="W25" s="48">
        <f t="shared" si="8"/>
        <v>0.99501901721821384</v>
      </c>
      <c r="X25" s="49">
        <f t="shared" ref="X25:Y32" si="18">+G25+T25</f>
        <v>2</v>
      </c>
      <c r="Y25" s="38">
        <f t="shared" si="1"/>
        <v>84450858</v>
      </c>
      <c r="Z25" s="48">
        <f t="shared" si="12"/>
        <v>1</v>
      </c>
      <c r="AA25" s="48">
        <f t="shared" si="13"/>
        <v>0.99501901721821384</v>
      </c>
      <c r="AB25" s="36"/>
      <c r="AC25" s="109"/>
    </row>
    <row r="26" spans="1:29" ht="39" x14ac:dyDescent="0.45">
      <c r="A26" s="34"/>
      <c r="B26" s="35"/>
      <c r="C26" s="36" t="s">
        <v>202</v>
      </c>
      <c r="D26" s="36" t="s">
        <v>203</v>
      </c>
      <c r="E26" s="37">
        <v>1</v>
      </c>
      <c r="F26" s="38">
        <v>260847000</v>
      </c>
      <c r="G26" s="39"/>
      <c r="H26" s="40">
        <v>0</v>
      </c>
      <c r="I26" s="41">
        <v>1</v>
      </c>
      <c r="J26" s="34" t="s">
        <v>28</v>
      </c>
      <c r="K26" s="38">
        <v>260847000</v>
      </c>
      <c r="L26" s="42"/>
      <c r="M26" s="83"/>
      <c r="N26" s="42"/>
      <c r="O26" s="44">
        <v>0</v>
      </c>
      <c r="P26" s="42">
        <v>1</v>
      </c>
      <c r="Q26" s="210">
        <v>217355108</v>
      </c>
      <c r="R26" s="42"/>
      <c r="S26" s="210">
        <v>43480200</v>
      </c>
      <c r="T26" s="45">
        <f t="shared" si="9"/>
        <v>1</v>
      </c>
      <c r="U26" s="50">
        <f t="shared" ref="U26:U29" si="19">+M26+O26+Q26+S26</f>
        <v>260835308</v>
      </c>
      <c r="V26" s="47">
        <f t="shared" si="17"/>
        <v>1</v>
      </c>
      <c r="W26" s="48">
        <f t="shared" si="8"/>
        <v>0.999955176789459</v>
      </c>
      <c r="X26" s="49">
        <f t="shared" si="18"/>
        <v>1</v>
      </c>
      <c r="Y26" s="38">
        <f t="shared" si="1"/>
        <v>260835308</v>
      </c>
      <c r="Z26" s="48">
        <f t="shared" si="12"/>
        <v>1</v>
      </c>
      <c r="AA26" s="48">
        <f t="shared" si="13"/>
        <v>0.999955176789459</v>
      </c>
      <c r="AB26" s="36"/>
      <c r="AC26" s="109"/>
    </row>
    <row r="27" spans="1:29" ht="45" customHeight="1" x14ac:dyDescent="0.45">
      <c r="A27" s="34"/>
      <c r="B27" s="35"/>
      <c r="C27" s="36" t="s">
        <v>204</v>
      </c>
      <c r="D27" s="36" t="s">
        <v>205</v>
      </c>
      <c r="E27" s="37">
        <v>3</v>
      </c>
      <c r="F27" s="38">
        <v>100000000</v>
      </c>
      <c r="G27" s="39"/>
      <c r="H27" s="40">
        <v>0</v>
      </c>
      <c r="I27" s="41">
        <v>3</v>
      </c>
      <c r="J27" s="34" t="s">
        <v>28</v>
      </c>
      <c r="K27" s="38">
        <v>100000000</v>
      </c>
      <c r="L27" s="42"/>
      <c r="M27" s="83"/>
      <c r="N27" s="42"/>
      <c r="O27" s="44">
        <v>0</v>
      </c>
      <c r="P27" s="42">
        <v>3</v>
      </c>
      <c r="Q27" s="210">
        <v>99996930</v>
      </c>
      <c r="R27" s="42"/>
      <c r="S27" s="210"/>
      <c r="T27" s="45">
        <f t="shared" si="9"/>
        <v>3</v>
      </c>
      <c r="U27" s="50">
        <f t="shared" si="19"/>
        <v>99996930</v>
      </c>
      <c r="V27" s="47">
        <f t="shared" si="17"/>
        <v>1</v>
      </c>
      <c r="W27" s="48">
        <f t="shared" si="8"/>
        <v>0.99996929999999995</v>
      </c>
      <c r="X27" s="49">
        <f t="shared" si="18"/>
        <v>3</v>
      </c>
      <c r="Y27" s="38">
        <f t="shared" si="1"/>
        <v>99996930</v>
      </c>
      <c r="Z27" s="48">
        <f t="shared" si="12"/>
        <v>1</v>
      </c>
      <c r="AA27" s="48">
        <f t="shared" si="13"/>
        <v>0.99996929999999995</v>
      </c>
      <c r="AB27" s="36"/>
      <c r="AC27" s="109"/>
    </row>
    <row r="28" spans="1:29" ht="44.25" customHeight="1" x14ac:dyDescent="0.45">
      <c r="A28" s="34"/>
      <c r="B28" s="35"/>
      <c r="C28" s="36" t="s">
        <v>42</v>
      </c>
      <c r="D28" s="36" t="s">
        <v>206</v>
      </c>
      <c r="E28" s="37">
        <v>2</v>
      </c>
      <c r="F28" s="38">
        <v>262841194</v>
      </c>
      <c r="G28" s="39">
        <v>0</v>
      </c>
      <c r="H28" s="40">
        <v>0</v>
      </c>
      <c r="I28" s="41">
        <v>2</v>
      </c>
      <c r="J28" s="34" t="s">
        <v>28</v>
      </c>
      <c r="K28" s="38">
        <v>262841194</v>
      </c>
      <c r="L28" s="42"/>
      <c r="M28" s="83"/>
      <c r="N28" s="42">
        <v>2</v>
      </c>
      <c r="O28" s="157">
        <v>185829699</v>
      </c>
      <c r="P28" s="42"/>
      <c r="Q28" s="210">
        <v>58699192</v>
      </c>
      <c r="R28" s="42"/>
      <c r="S28" s="210">
        <v>18200000</v>
      </c>
      <c r="T28" s="45">
        <f t="shared" si="9"/>
        <v>2</v>
      </c>
      <c r="U28" s="50">
        <f t="shared" si="19"/>
        <v>262728891</v>
      </c>
      <c r="V28" s="47">
        <f t="shared" si="17"/>
        <v>1</v>
      </c>
      <c r="W28" s="48">
        <f t="shared" si="8"/>
        <v>0.99957273440174677</v>
      </c>
      <c r="X28" s="49">
        <f t="shared" si="18"/>
        <v>2</v>
      </c>
      <c r="Y28" s="38">
        <f t="shared" si="1"/>
        <v>262728891</v>
      </c>
      <c r="Z28" s="48">
        <f t="shared" si="12"/>
        <v>1</v>
      </c>
      <c r="AA28" s="48">
        <f t="shared" si="13"/>
        <v>0.99957273440174677</v>
      </c>
      <c r="AB28" s="36"/>
      <c r="AC28" s="109"/>
    </row>
    <row r="29" spans="1:29" ht="44.25" customHeight="1" x14ac:dyDescent="0.45">
      <c r="A29" s="34"/>
      <c r="B29" s="35"/>
      <c r="C29" s="36" t="s">
        <v>207</v>
      </c>
      <c r="D29" s="36" t="s">
        <v>43</v>
      </c>
      <c r="E29" s="37">
        <v>2</v>
      </c>
      <c r="F29" s="38">
        <v>69653250</v>
      </c>
      <c r="G29" s="39"/>
      <c r="H29" s="40">
        <v>0</v>
      </c>
      <c r="I29" s="41">
        <v>2</v>
      </c>
      <c r="J29" s="34" t="s">
        <v>28</v>
      </c>
      <c r="K29" s="38">
        <v>69653250</v>
      </c>
      <c r="L29" s="42"/>
      <c r="M29" s="83"/>
      <c r="N29" s="42">
        <v>1</v>
      </c>
      <c r="O29" s="157">
        <v>3600000</v>
      </c>
      <c r="P29" s="42"/>
      <c r="Q29" s="210">
        <v>1373094</v>
      </c>
      <c r="R29" s="42">
        <v>1</v>
      </c>
      <c r="S29" s="210">
        <v>64617000</v>
      </c>
      <c r="T29" s="45">
        <f t="shared" si="9"/>
        <v>2</v>
      </c>
      <c r="U29" s="50">
        <f t="shared" si="19"/>
        <v>69590094</v>
      </c>
      <c r="V29" s="47">
        <f t="shared" si="17"/>
        <v>1</v>
      </c>
      <c r="W29" s="48">
        <f t="shared" si="8"/>
        <v>0.99909327992591879</v>
      </c>
      <c r="X29" s="49">
        <f t="shared" si="18"/>
        <v>2</v>
      </c>
      <c r="Y29" s="38">
        <f t="shared" si="1"/>
        <v>69590094</v>
      </c>
      <c r="Z29" s="48">
        <f t="shared" si="12"/>
        <v>1</v>
      </c>
      <c r="AA29" s="48">
        <f t="shared" si="13"/>
        <v>0.99909327992591879</v>
      </c>
      <c r="AB29" s="36"/>
      <c r="AC29" s="109"/>
    </row>
    <row r="30" spans="1:29" ht="29.25" x14ac:dyDescent="0.45">
      <c r="A30" s="20"/>
      <c r="B30" s="21"/>
      <c r="C30" s="194" t="s">
        <v>44</v>
      </c>
      <c r="D30" s="22" t="s">
        <v>45</v>
      </c>
      <c r="E30" s="31"/>
      <c r="F30" s="24">
        <f>SUM(F31:F32)</f>
        <v>88000000</v>
      </c>
      <c r="G30" s="27"/>
      <c r="H30" s="25">
        <f>H31</f>
        <v>0</v>
      </c>
      <c r="I30" s="31"/>
      <c r="J30" s="28"/>
      <c r="K30" s="24">
        <f>SUM(K31:K32)</f>
        <v>88000000</v>
      </c>
      <c r="L30" s="31"/>
      <c r="M30" s="200">
        <f>SUM(M31:M32)</f>
        <v>0</v>
      </c>
      <c r="N30" s="31"/>
      <c r="O30" s="55">
        <f>SUM(O31)</f>
        <v>0</v>
      </c>
      <c r="P30" s="31"/>
      <c r="Q30" s="212">
        <f>SUM(Q31:Q32)</f>
        <v>20500000</v>
      </c>
      <c r="R30" s="31"/>
      <c r="S30" s="55">
        <f>SUM(S31:S32)</f>
        <v>10000000</v>
      </c>
      <c r="T30" s="101"/>
      <c r="U30" s="30">
        <f>SUM(U31:U32)</f>
        <v>30500000</v>
      </c>
      <c r="V30" s="53"/>
      <c r="W30" s="53">
        <f t="shared" si="16"/>
        <v>0.34659090909090912</v>
      </c>
      <c r="X30" s="56">
        <f t="shared" si="18"/>
        <v>0</v>
      </c>
      <c r="Y30" s="55">
        <f t="shared" si="18"/>
        <v>30500000</v>
      </c>
      <c r="Z30" s="53"/>
      <c r="AA30" s="53">
        <f t="shared" si="0"/>
        <v>0.34659090909090912</v>
      </c>
      <c r="AB30" s="28"/>
      <c r="AC30" s="109"/>
    </row>
    <row r="31" spans="1:29" ht="19.5" x14ac:dyDescent="0.45">
      <c r="A31" s="34"/>
      <c r="B31" s="35"/>
      <c r="C31" s="36" t="s">
        <v>208</v>
      </c>
      <c r="D31" s="36" t="s">
        <v>209</v>
      </c>
      <c r="E31" s="37">
        <v>0</v>
      </c>
      <c r="F31" s="38">
        <v>0</v>
      </c>
      <c r="G31" s="39">
        <v>0</v>
      </c>
      <c r="H31" s="37">
        <v>0</v>
      </c>
      <c r="I31" s="41"/>
      <c r="J31" s="34" t="s">
        <v>52</v>
      </c>
      <c r="K31" s="38">
        <v>0</v>
      </c>
      <c r="L31" s="42"/>
      <c r="M31" s="83"/>
      <c r="N31" s="42"/>
      <c r="O31" s="44"/>
      <c r="P31" s="42"/>
      <c r="Q31" s="210"/>
      <c r="R31" s="42"/>
      <c r="S31" s="219"/>
      <c r="T31" s="45">
        <f t="shared" si="9"/>
        <v>0</v>
      </c>
      <c r="U31" s="50">
        <f>+M31+O31+Q31+S31</f>
        <v>0</v>
      </c>
      <c r="V31" s="47">
        <f>IFERROR(T31/I31,0)</f>
        <v>0</v>
      </c>
      <c r="W31" s="48">
        <f>IFERROR(U31/K31,0)</f>
        <v>0</v>
      </c>
      <c r="X31" s="49">
        <f t="shared" si="18"/>
        <v>0</v>
      </c>
      <c r="Y31" s="38">
        <f>+H31+U31</f>
        <v>0</v>
      </c>
      <c r="Z31" s="48">
        <f t="shared" si="12"/>
        <v>0</v>
      </c>
      <c r="AA31" s="48">
        <f>IFERROR(Y31/F31,0)</f>
        <v>0</v>
      </c>
      <c r="AB31" s="36"/>
      <c r="AC31" s="109"/>
    </row>
    <row r="32" spans="1:29" ht="49.5" customHeight="1" x14ac:dyDescent="0.45">
      <c r="A32" s="34"/>
      <c r="B32" s="35"/>
      <c r="C32" s="36" t="s">
        <v>46</v>
      </c>
      <c r="D32" s="36" t="s">
        <v>47</v>
      </c>
      <c r="E32" s="37">
        <v>16</v>
      </c>
      <c r="F32" s="38">
        <v>88000000</v>
      </c>
      <c r="G32" s="39"/>
      <c r="H32" s="37"/>
      <c r="I32" s="41">
        <v>16</v>
      </c>
      <c r="J32" s="34" t="s">
        <v>89</v>
      </c>
      <c r="K32" s="38">
        <v>88000000</v>
      </c>
      <c r="L32" s="42"/>
      <c r="M32" s="83"/>
      <c r="N32" s="42"/>
      <c r="O32" s="44"/>
      <c r="P32" s="42">
        <v>4</v>
      </c>
      <c r="Q32" s="210">
        <v>20500000</v>
      </c>
      <c r="R32" s="42">
        <v>12</v>
      </c>
      <c r="S32" s="210">
        <v>10000000</v>
      </c>
      <c r="T32" s="45">
        <f t="shared" si="9"/>
        <v>16</v>
      </c>
      <c r="U32" s="50">
        <f>+M32+O32+Q32+S32</f>
        <v>30500000</v>
      </c>
      <c r="V32" s="47">
        <f>IFERROR(T32/I32,0)</f>
        <v>1</v>
      </c>
      <c r="W32" s="48">
        <f>IFERROR(U32/K32,0)</f>
        <v>0.34659090909090912</v>
      </c>
      <c r="X32" s="49">
        <f t="shared" si="18"/>
        <v>16</v>
      </c>
      <c r="Y32" s="38">
        <f>+H32+U32</f>
        <v>30500000</v>
      </c>
      <c r="Z32" s="48">
        <f t="shared" si="12"/>
        <v>1</v>
      </c>
      <c r="AA32" s="48">
        <f>IFERROR(Y32/F32,0)</f>
        <v>0.34659090909090912</v>
      </c>
      <c r="AB32" s="36" t="s">
        <v>321</v>
      </c>
      <c r="AC32" s="109"/>
    </row>
    <row r="33" spans="1:29" ht="19.5" x14ac:dyDescent="0.45">
      <c r="A33" s="20"/>
      <c r="B33" s="21"/>
      <c r="C33" s="22" t="s">
        <v>48</v>
      </c>
      <c r="D33" s="22" t="s">
        <v>49</v>
      </c>
      <c r="E33" s="31"/>
      <c r="F33" s="24">
        <f>SUM(F34:F43)</f>
        <v>1307456440.5</v>
      </c>
      <c r="G33" s="25"/>
      <c r="H33" s="26">
        <f>SUM(H48:H51)</f>
        <v>0</v>
      </c>
      <c r="I33" s="31"/>
      <c r="J33" s="28"/>
      <c r="K33" s="24">
        <f>SUM(K34:K43)</f>
        <v>1307456440.5</v>
      </c>
      <c r="L33" s="29"/>
      <c r="M33" s="24">
        <f>SUM(M34:M43)</f>
        <v>50405500</v>
      </c>
      <c r="N33" s="29"/>
      <c r="O33" s="30">
        <f>SUM(O34:O43)</f>
        <v>144610953</v>
      </c>
      <c r="P33" s="31"/>
      <c r="Q33" s="24">
        <f>SUM(Q34:Q43)</f>
        <v>371238388</v>
      </c>
      <c r="R33" s="31"/>
      <c r="S33" s="24">
        <f>SUM(S34:S43)</f>
        <v>268804265</v>
      </c>
      <c r="T33" s="101"/>
      <c r="U33" s="30">
        <f>SUM(U34:U43)</f>
        <v>835059106</v>
      </c>
      <c r="V33" s="53"/>
      <c r="W33" s="32">
        <f t="shared" si="16"/>
        <v>0.63868981033177297</v>
      </c>
      <c r="X33" s="33"/>
      <c r="Y33" s="30">
        <f>SUM(Y34:Y43)</f>
        <v>835059106</v>
      </c>
      <c r="Z33" s="32"/>
      <c r="AA33" s="32">
        <f t="shared" si="0"/>
        <v>0.63868981033177297</v>
      </c>
      <c r="AB33" s="22"/>
      <c r="AC33" s="109"/>
    </row>
    <row r="34" spans="1:29" ht="40.5" x14ac:dyDescent="0.45">
      <c r="A34" s="57"/>
      <c r="B34" s="58"/>
      <c r="C34" s="36" t="s">
        <v>50</v>
      </c>
      <c r="D34" s="60" t="s">
        <v>51</v>
      </c>
      <c r="E34" s="37">
        <v>12</v>
      </c>
      <c r="F34" s="61">
        <v>45765900</v>
      </c>
      <c r="G34" s="39">
        <v>0</v>
      </c>
      <c r="H34" s="40">
        <v>0</v>
      </c>
      <c r="I34" s="37">
        <v>12</v>
      </c>
      <c r="J34" s="57" t="s">
        <v>52</v>
      </c>
      <c r="K34" s="61">
        <v>45765900</v>
      </c>
      <c r="L34" s="62"/>
      <c r="M34" s="201">
        <v>0</v>
      </c>
      <c r="N34" s="189"/>
      <c r="O34" s="64"/>
      <c r="P34" s="63">
        <v>12</v>
      </c>
      <c r="Q34" s="210">
        <v>45765800</v>
      </c>
      <c r="R34" s="63"/>
      <c r="S34" s="210"/>
      <c r="T34" s="45">
        <f t="shared" si="9"/>
        <v>12</v>
      </c>
      <c r="U34" s="46">
        <f>+M34+O34+Q34+S34</f>
        <v>45765800</v>
      </c>
      <c r="V34" s="47">
        <f t="shared" si="17"/>
        <v>1</v>
      </c>
      <c r="W34" s="48">
        <f>IFERROR(U34/K34,0)</f>
        <v>0.99999781496703877</v>
      </c>
      <c r="X34" s="49">
        <f t="shared" ref="X34:Y54" si="20">+G34+T34</f>
        <v>12</v>
      </c>
      <c r="Y34" s="38">
        <f t="shared" si="1"/>
        <v>45765800</v>
      </c>
      <c r="Z34" s="48">
        <f t="shared" si="12"/>
        <v>1</v>
      </c>
      <c r="AA34" s="48">
        <f t="shared" si="13"/>
        <v>0.99999781496703877</v>
      </c>
      <c r="AB34" s="117"/>
      <c r="AC34" s="109"/>
    </row>
    <row r="35" spans="1:29" ht="29.25" x14ac:dyDescent="0.45">
      <c r="A35" s="34"/>
      <c r="B35" s="35"/>
      <c r="C35" s="36" t="s">
        <v>53</v>
      </c>
      <c r="D35" s="36" t="s">
        <v>54</v>
      </c>
      <c r="E35" s="37">
        <v>12</v>
      </c>
      <c r="F35" s="38">
        <v>390566460</v>
      </c>
      <c r="G35" s="39">
        <v>0</v>
      </c>
      <c r="H35" s="40">
        <v>0</v>
      </c>
      <c r="I35" s="37">
        <v>12</v>
      </c>
      <c r="J35" s="34" t="s">
        <v>52</v>
      </c>
      <c r="K35" s="38">
        <v>390566460</v>
      </c>
      <c r="L35" s="42"/>
      <c r="M35" s="105">
        <v>0</v>
      </c>
      <c r="N35" s="42">
        <v>10</v>
      </c>
      <c r="O35" s="159">
        <v>30975000</v>
      </c>
      <c r="P35" s="65">
        <v>1</v>
      </c>
      <c r="Q35" s="210">
        <v>39763200</v>
      </c>
      <c r="R35" s="63">
        <v>1</v>
      </c>
      <c r="S35" s="210">
        <v>241621815</v>
      </c>
      <c r="T35" s="45">
        <f t="shared" si="9"/>
        <v>12</v>
      </c>
      <c r="U35" s="46">
        <f t="shared" ref="U35:U46" si="21">+M35+O35+Q35+S35</f>
        <v>312360015</v>
      </c>
      <c r="V35" s="47">
        <f t="shared" si="17"/>
        <v>1</v>
      </c>
      <c r="W35" s="48">
        <f t="shared" ref="W35:W46" si="22">IFERROR(U35/K35,0)</f>
        <v>0.79976149257670515</v>
      </c>
      <c r="X35" s="49">
        <f t="shared" si="20"/>
        <v>12</v>
      </c>
      <c r="Y35" s="38">
        <f t="shared" si="1"/>
        <v>312360015</v>
      </c>
      <c r="Z35" s="48">
        <f t="shared" si="12"/>
        <v>1</v>
      </c>
      <c r="AA35" s="48">
        <f t="shared" si="13"/>
        <v>0.79976149257670515</v>
      </c>
      <c r="AB35" s="36" t="s">
        <v>321</v>
      </c>
      <c r="AC35" s="109"/>
    </row>
    <row r="36" spans="1:29" ht="32.25" customHeight="1" x14ac:dyDescent="0.45">
      <c r="A36" s="34"/>
      <c r="B36" s="35"/>
      <c r="C36" s="36" t="s">
        <v>210</v>
      </c>
      <c r="D36" s="36" t="s">
        <v>211</v>
      </c>
      <c r="E36" s="37">
        <v>6</v>
      </c>
      <c r="F36" s="38">
        <v>30000000</v>
      </c>
      <c r="G36" s="39">
        <v>0</v>
      </c>
      <c r="H36" s="40">
        <v>0</v>
      </c>
      <c r="I36" s="37">
        <v>6</v>
      </c>
      <c r="J36" s="34" t="s">
        <v>52</v>
      </c>
      <c r="K36" s="38">
        <v>30000000</v>
      </c>
      <c r="L36" s="42"/>
      <c r="M36" s="83">
        <v>0</v>
      </c>
      <c r="N36" s="42"/>
      <c r="O36" s="64"/>
      <c r="P36" s="42"/>
      <c r="Q36" s="210"/>
      <c r="R36" s="42">
        <v>6</v>
      </c>
      <c r="S36" s="210"/>
      <c r="T36" s="45">
        <f t="shared" si="9"/>
        <v>6</v>
      </c>
      <c r="U36" s="46">
        <f t="shared" si="21"/>
        <v>0</v>
      </c>
      <c r="V36" s="47">
        <f t="shared" si="17"/>
        <v>1</v>
      </c>
      <c r="W36" s="48">
        <f t="shared" si="22"/>
        <v>0</v>
      </c>
      <c r="X36" s="49">
        <f t="shared" si="20"/>
        <v>6</v>
      </c>
      <c r="Y36" s="38">
        <f t="shared" si="20"/>
        <v>0</v>
      </c>
      <c r="Z36" s="48">
        <f t="shared" si="12"/>
        <v>1</v>
      </c>
      <c r="AA36" s="48">
        <f t="shared" si="13"/>
        <v>0</v>
      </c>
      <c r="AB36" s="36" t="s">
        <v>321</v>
      </c>
      <c r="AC36" s="109"/>
    </row>
    <row r="37" spans="1:29" ht="32.25" customHeight="1" x14ac:dyDescent="0.45">
      <c r="A37" s="34"/>
      <c r="B37" s="35"/>
      <c r="C37" s="36" t="s">
        <v>55</v>
      </c>
      <c r="D37" s="36" t="s">
        <v>56</v>
      </c>
      <c r="E37" s="37">
        <v>8</v>
      </c>
      <c r="F37" s="38">
        <v>101368000</v>
      </c>
      <c r="G37" s="39">
        <v>0</v>
      </c>
      <c r="H37" s="40">
        <v>0</v>
      </c>
      <c r="I37" s="37">
        <v>8</v>
      </c>
      <c r="J37" s="34" t="s">
        <v>52</v>
      </c>
      <c r="K37" s="38">
        <v>101368000</v>
      </c>
      <c r="L37" s="42"/>
      <c r="M37" s="83">
        <v>0</v>
      </c>
      <c r="N37" s="42">
        <v>7</v>
      </c>
      <c r="O37" s="64">
        <v>5225000</v>
      </c>
      <c r="P37" s="42">
        <v>1</v>
      </c>
      <c r="Q37" s="210">
        <v>28111000</v>
      </c>
      <c r="R37" s="42"/>
      <c r="S37" s="210"/>
      <c r="T37" s="45">
        <f t="shared" si="9"/>
        <v>8</v>
      </c>
      <c r="U37" s="46">
        <f>+M37+O37+Q37+S37</f>
        <v>33336000</v>
      </c>
      <c r="V37" s="47">
        <f t="shared" si="17"/>
        <v>1</v>
      </c>
      <c r="W37" s="48">
        <f t="shared" si="22"/>
        <v>0.32886117907031803</v>
      </c>
      <c r="X37" s="49">
        <f t="shared" si="20"/>
        <v>8</v>
      </c>
      <c r="Y37" s="38">
        <f t="shared" si="20"/>
        <v>33336000</v>
      </c>
      <c r="Z37" s="48">
        <f t="shared" si="12"/>
        <v>1</v>
      </c>
      <c r="AA37" s="48">
        <f t="shared" si="13"/>
        <v>0.32886117907031803</v>
      </c>
      <c r="AB37" s="36" t="s">
        <v>321</v>
      </c>
      <c r="AC37" s="109"/>
    </row>
    <row r="38" spans="1:29" ht="32.25" customHeight="1" x14ac:dyDescent="0.45">
      <c r="A38" s="34"/>
      <c r="B38" s="35"/>
      <c r="C38" s="36" t="s">
        <v>57</v>
      </c>
      <c r="D38" s="36" t="s">
        <v>58</v>
      </c>
      <c r="E38" s="37">
        <v>12</v>
      </c>
      <c r="F38" s="38">
        <v>72187950</v>
      </c>
      <c r="G38" s="39"/>
      <c r="H38" s="40">
        <v>0</v>
      </c>
      <c r="I38" s="37">
        <v>12</v>
      </c>
      <c r="J38" s="34" t="s">
        <v>52</v>
      </c>
      <c r="K38" s="38">
        <v>72187950</v>
      </c>
      <c r="L38" s="42">
        <v>9</v>
      </c>
      <c r="M38" s="83">
        <v>50405500</v>
      </c>
      <c r="N38" s="42"/>
      <c r="O38" s="64"/>
      <c r="P38" s="42"/>
      <c r="Q38" s="210"/>
      <c r="R38" s="42">
        <v>3</v>
      </c>
      <c r="S38" s="210">
        <v>21782450</v>
      </c>
      <c r="T38" s="45">
        <f t="shared" si="9"/>
        <v>12</v>
      </c>
      <c r="U38" s="46">
        <f t="shared" si="21"/>
        <v>72187950</v>
      </c>
      <c r="V38" s="47">
        <f t="shared" si="17"/>
        <v>1</v>
      </c>
      <c r="W38" s="48">
        <f t="shared" si="22"/>
        <v>1</v>
      </c>
      <c r="X38" s="49">
        <f t="shared" si="20"/>
        <v>12</v>
      </c>
      <c r="Y38" s="38">
        <f t="shared" si="20"/>
        <v>72187950</v>
      </c>
      <c r="Z38" s="48">
        <f t="shared" si="12"/>
        <v>1</v>
      </c>
      <c r="AA38" s="48">
        <f t="shared" si="13"/>
        <v>1</v>
      </c>
      <c r="AB38" s="36"/>
      <c r="AC38" s="109"/>
    </row>
    <row r="39" spans="1:29" ht="39" x14ac:dyDescent="0.45">
      <c r="A39" s="34"/>
      <c r="B39" s="35"/>
      <c r="C39" s="36" t="s">
        <v>59</v>
      </c>
      <c r="D39" s="36" t="s">
        <v>60</v>
      </c>
      <c r="E39" s="37">
        <v>13</v>
      </c>
      <c r="F39" s="38">
        <v>11860000</v>
      </c>
      <c r="G39" s="39">
        <v>0</v>
      </c>
      <c r="H39" s="40">
        <v>0</v>
      </c>
      <c r="I39" s="37">
        <v>13</v>
      </c>
      <c r="J39" s="34" t="s">
        <v>23</v>
      </c>
      <c r="K39" s="38">
        <v>11860000</v>
      </c>
      <c r="L39" s="42"/>
      <c r="M39" s="83">
        <v>0</v>
      </c>
      <c r="N39" s="42"/>
      <c r="O39" s="66"/>
      <c r="P39" s="42">
        <v>7</v>
      </c>
      <c r="Q39" s="210">
        <v>8560000</v>
      </c>
      <c r="R39" s="42">
        <v>6</v>
      </c>
      <c r="S39" s="210"/>
      <c r="T39" s="45">
        <f t="shared" si="9"/>
        <v>13</v>
      </c>
      <c r="U39" s="46">
        <f t="shared" si="21"/>
        <v>8560000</v>
      </c>
      <c r="V39" s="47">
        <f t="shared" si="17"/>
        <v>1</v>
      </c>
      <c r="W39" s="48">
        <f t="shared" si="22"/>
        <v>0.72175379426644182</v>
      </c>
      <c r="X39" s="49">
        <f t="shared" si="20"/>
        <v>13</v>
      </c>
      <c r="Y39" s="38">
        <f t="shared" si="20"/>
        <v>8560000</v>
      </c>
      <c r="Z39" s="48">
        <f t="shared" si="12"/>
        <v>1</v>
      </c>
      <c r="AA39" s="48">
        <f t="shared" si="13"/>
        <v>0.72175379426644182</v>
      </c>
      <c r="AB39" s="36" t="s">
        <v>321</v>
      </c>
      <c r="AC39" s="109"/>
    </row>
    <row r="40" spans="1:29" ht="19.5" x14ac:dyDescent="0.45">
      <c r="A40" s="34"/>
      <c r="B40" s="35"/>
      <c r="C40" s="36" t="s">
        <v>212</v>
      </c>
      <c r="D40" s="36" t="s">
        <v>213</v>
      </c>
      <c r="E40" s="37">
        <v>1</v>
      </c>
      <c r="F40" s="38">
        <v>0</v>
      </c>
      <c r="G40" s="39"/>
      <c r="H40" s="40">
        <v>0</v>
      </c>
      <c r="I40" s="37">
        <v>1</v>
      </c>
      <c r="J40" s="34" t="s">
        <v>28</v>
      </c>
      <c r="K40" s="38">
        <v>0</v>
      </c>
      <c r="L40" s="42"/>
      <c r="M40" s="83">
        <v>0</v>
      </c>
      <c r="N40" s="42"/>
      <c r="O40" s="66"/>
      <c r="P40" s="42"/>
      <c r="Q40" s="210"/>
      <c r="R40" s="42"/>
      <c r="S40" s="210"/>
      <c r="T40" s="45">
        <f t="shared" si="9"/>
        <v>0</v>
      </c>
      <c r="U40" s="46">
        <f t="shared" si="21"/>
        <v>0</v>
      </c>
      <c r="V40" s="47">
        <f t="shared" si="17"/>
        <v>0</v>
      </c>
      <c r="W40" s="48">
        <f t="shared" si="22"/>
        <v>0</v>
      </c>
      <c r="X40" s="49">
        <f t="shared" si="20"/>
        <v>0</v>
      </c>
      <c r="Y40" s="38">
        <f t="shared" si="20"/>
        <v>0</v>
      </c>
      <c r="Z40" s="48">
        <f t="shared" si="12"/>
        <v>0</v>
      </c>
      <c r="AA40" s="48">
        <f t="shared" si="13"/>
        <v>0</v>
      </c>
      <c r="AB40" s="36"/>
      <c r="AC40" s="109"/>
    </row>
    <row r="41" spans="1:29" ht="29.25" x14ac:dyDescent="0.45">
      <c r="A41" s="34"/>
      <c r="B41" s="35"/>
      <c r="C41" s="36" t="s">
        <v>61</v>
      </c>
      <c r="D41" s="36" t="s">
        <v>62</v>
      </c>
      <c r="E41" s="37">
        <v>200</v>
      </c>
      <c r="F41" s="38">
        <v>486496651.5</v>
      </c>
      <c r="G41" s="39">
        <v>0</v>
      </c>
      <c r="H41" s="40">
        <v>0</v>
      </c>
      <c r="I41" s="37">
        <v>200</v>
      </c>
      <c r="J41" s="34" t="s">
        <v>28</v>
      </c>
      <c r="K41" s="38">
        <v>486496651.5</v>
      </c>
      <c r="L41" s="42"/>
      <c r="M41" s="44">
        <v>0</v>
      </c>
      <c r="N41" s="42">
        <v>175</v>
      </c>
      <c r="O41" s="159">
        <v>108410953</v>
      </c>
      <c r="P41" s="42">
        <v>12</v>
      </c>
      <c r="Q41" s="211">
        <v>203093388</v>
      </c>
      <c r="R41" s="42">
        <v>13</v>
      </c>
      <c r="S41" s="210">
        <v>5400000</v>
      </c>
      <c r="T41" s="45">
        <f t="shared" si="9"/>
        <v>200</v>
      </c>
      <c r="U41" s="46">
        <f t="shared" si="21"/>
        <v>316904341</v>
      </c>
      <c r="V41" s="47">
        <f t="shared" si="17"/>
        <v>1</v>
      </c>
      <c r="W41" s="48">
        <f t="shared" si="22"/>
        <v>0.65140086786393847</v>
      </c>
      <c r="X41" s="49">
        <f t="shared" si="20"/>
        <v>200</v>
      </c>
      <c r="Y41" s="38">
        <f t="shared" si="20"/>
        <v>316904341</v>
      </c>
      <c r="Z41" s="48">
        <f t="shared" si="12"/>
        <v>1</v>
      </c>
      <c r="AA41" s="48">
        <f t="shared" si="13"/>
        <v>0.65140086786393847</v>
      </c>
      <c r="AB41" s="36" t="s">
        <v>321</v>
      </c>
      <c r="AC41" s="109"/>
    </row>
    <row r="42" spans="1:29" ht="29.25" x14ac:dyDescent="0.45">
      <c r="A42" s="34"/>
      <c r="B42" s="35"/>
      <c r="C42" s="36" t="s">
        <v>63</v>
      </c>
      <c r="D42" s="36" t="s">
        <v>64</v>
      </c>
      <c r="E42" s="37">
        <v>12</v>
      </c>
      <c r="F42" s="38">
        <v>144918479</v>
      </c>
      <c r="G42" s="39">
        <v>0</v>
      </c>
      <c r="H42" s="40">
        <v>0</v>
      </c>
      <c r="I42" s="37">
        <v>12</v>
      </c>
      <c r="J42" s="34" t="s">
        <v>23</v>
      </c>
      <c r="K42" s="38">
        <v>144918479</v>
      </c>
      <c r="L42" s="42"/>
      <c r="M42" s="44">
        <v>0</v>
      </c>
      <c r="N42" s="42"/>
      <c r="O42" s="64"/>
      <c r="P42" s="42">
        <v>8</v>
      </c>
      <c r="Q42" s="210">
        <v>41652000</v>
      </c>
      <c r="R42" s="42">
        <v>4</v>
      </c>
      <c r="S42" s="210"/>
      <c r="T42" s="45">
        <f t="shared" si="9"/>
        <v>12</v>
      </c>
      <c r="U42" s="46">
        <f t="shared" si="21"/>
        <v>41652000</v>
      </c>
      <c r="V42" s="47">
        <f t="shared" si="17"/>
        <v>1</v>
      </c>
      <c r="W42" s="48">
        <f t="shared" si="22"/>
        <v>0.28741676208180461</v>
      </c>
      <c r="X42" s="49">
        <f t="shared" si="20"/>
        <v>12</v>
      </c>
      <c r="Y42" s="38">
        <f t="shared" si="20"/>
        <v>41652000</v>
      </c>
      <c r="Z42" s="48">
        <f t="shared" si="12"/>
        <v>1</v>
      </c>
      <c r="AA42" s="48">
        <f t="shared" si="13"/>
        <v>0.28741676208180461</v>
      </c>
      <c r="AB42" s="36" t="s">
        <v>321</v>
      </c>
      <c r="AC42" s="109"/>
    </row>
    <row r="43" spans="1:29" ht="39" x14ac:dyDescent="0.45">
      <c r="A43" s="34"/>
      <c r="B43" s="35"/>
      <c r="C43" s="36" t="s">
        <v>65</v>
      </c>
      <c r="D43" s="67" t="s">
        <v>66</v>
      </c>
      <c r="E43" s="37">
        <v>2</v>
      </c>
      <c r="F43" s="38">
        <v>24293000</v>
      </c>
      <c r="G43" s="39">
        <v>0</v>
      </c>
      <c r="H43" s="40">
        <v>0</v>
      </c>
      <c r="I43" s="37">
        <v>2</v>
      </c>
      <c r="J43" s="34" t="s">
        <v>23</v>
      </c>
      <c r="K43" s="38">
        <v>24293000</v>
      </c>
      <c r="L43" s="42"/>
      <c r="M43" s="44">
        <v>0</v>
      </c>
      <c r="N43" s="42"/>
      <c r="O43" s="64"/>
      <c r="P43" s="42">
        <v>1</v>
      </c>
      <c r="Q43" s="210">
        <v>4293000</v>
      </c>
      <c r="R43" s="42">
        <v>1</v>
      </c>
      <c r="S43" s="210"/>
      <c r="T43" s="45">
        <f t="shared" si="9"/>
        <v>2</v>
      </c>
      <c r="U43" s="46">
        <f t="shared" si="21"/>
        <v>4293000</v>
      </c>
      <c r="V43" s="47">
        <f t="shared" si="17"/>
        <v>1</v>
      </c>
      <c r="W43" s="48">
        <f t="shared" si="22"/>
        <v>0.1767175729634051</v>
      </c>
      <c r="X43" s="49">
        <f t="shared" si="20"/>
        <v>2</v>
      </c>
      <c r="Y43" s="38">
        <f t="shared" si="20"/>
        <v>4293000</v>
      </c>
      <c r="Z43" s="48">
        <f t="shared" si="12"/>
        <v>1</v>
      </c>
      <c r="AA43" s="48">
        <f t="shared" si="13"/>
        <v>0.1767175729634051</v>
      </c>
      <c r="AB43" s="36" t="s">
        <v>321</v>
      </c>
      <c r="AC43" s="109"/>
    </row>
    <row r="44" spans="1:29" ht="39" x14ac:dyDescent="0.45">
      <c r="A44" s="162"/>
      <c r="B44" s="163"/>
      <c r="C44" s="193" t="s">
        <v>189</v>
      </c>
      <c r="D44" s="164" t="s">
        <v>190</v>
      </c>
      <c r="E44" s="165"/>
      <c r="F44" s="166">
        <f>SUM(F45:F46)</f>
        <v>862581000</v>
      </c>
      <c r="G44" s="167"/>
      <c r="H44" s="168">
        <f>SUM(H45:H45)</f>
        <v>0</v>
      </c>
      <c r="I44" s="165"/>
      <c r="J44" s="169"/>
      <c r="K44" s="166">
        <f>SUM(K45:K46)</f>
        <v>862581000</v>
      </c>
      <c r="L44" s="170"/>
      <c r="M44" s="166">
        <f>SUM(M45:M46)</f>
        <v>0</v>
      </c>
      <c r="N44" s="170"/>
      <c r="O44" s="171">
        <f>SUM(O45:O46)</f>
        <v>790845000</v>
      </c>
      <c r="P44" s="165"/>
      <c r="Q44" s="166">
        <f>SUM(Q45:Q46)</f>
        <v>71736000</v>
      </c>
      <c r="R44" s="165"/>
      <c r="S44" s="166">
        <f>SUM(S45:S46)</f>
        <v>0</v>
      </c>
      <c r="T44" s="172"/>
      <c r="U44" s="171">
        <f>SUM(U45:U46)</f>
        <v>862581000</v>
      </c>
      <c r="V44" s="173"/>
      <c r="W44" s="173">
        <f>IFERROR(U44/K44,0)</f>
        <v>1</v>
      </c>
      <c r="X44" s="174"/>
      <c r="Y44" s="171">
        <f>SUM(Y45:Y46)</f>
        <v>862581000</v>
      </c>
      <c r="Z44" s="173"/>
      <c r="AA44" s="173">
        <f>IFERROR(Y44/F44,0)</f>
        <v>1</v>
      </c>
      <c r="AB44" s="164"/>
      <c r="AC44" s="109"/>
    </row>
    <row r="45" spans="1:29" s="188" customFormat="1" ht="43.5" customHeight="1" x14ac:dyDescent="0.45">
      <c r="C45" s="36" t="s">
        <v>191</v>
      </c>
      <c r="D45" s="36" t="s">
        <v>192</v>
      </c>
      <c r="E45" s="41">
        <v>4</v>
      </c>
      <c r="F45" s="38">
        <v>71736000</v>
      </c>
      <c r="G45" s="39"/>
      <c r="H45" s="40">
        <v>0</v>
      </c>
      <c r="I45" s="41">
        <v>4</v>
      </c>
      <c r="J45" s="34" t="s">
        <v>78</v>
      </c>
      <c r="K45" s="38">
        <v>71736000</v>
      </c>
      <c r="L45" s="42"/>
      <c r="M45" s="202"/>
      <c r="N45" s="42"/>
      <c r="O45" s="159"/>
      <c r="P45" s="42">
        <v>4</v>
      </c>
      <c r="Q45" s="210">
        <v>71736000</v>
      </c>
      <c r="R45" s="42"/>
      <c r="S45" s="202"/>
      <c r="T45" s="45">
        <f t="shared" si="9"/>
        <v>4</v>
      </c>
      <c r="U45" s="46">
        <f t="shared" si="21"/>
        <v>71736000</v>
      </c>
      <c r="V45" s="47">
        <f t="shared" si="17"/>
        <v>1</v>
      </c>
      <c r="W45" s="48">
        <f t="shared" si="22"/>
        <v>1</v>
      </c>
      <c r="X45" s="49">
        <f t="shared" si="20"/>
        <v>4</v>
      </c>
      <c r="Y45" s="38">
        <f t="shared" si="20"/>
        <v>71736000</v>
      </c>
      <c r="Z45" s="48">
        <f t="shared" si="12"/>
        <v>1</v>
      </c>
      <c r="AA45" s="48">
        <f>IFERROR(Y45/F45,0)</f>
        <v>1</v>
      </c>
    </row>
    <row r="46" spans="1:29" ht="43.5" customHeight="1" x14ac:dyDescent="0.45">
      <c r="A46" s="188"/>
      <c r="B46" s="188"/>
      <c r="C46" s="36" t="s">
        <v>287</v>
      </c>
      <c r="D46" s="36" t="s">
        <v>312</v>
      </c>
      <c r="E46" s="41">
        <v>3</v>
      </c>
      <c r="F46" s="38">
        <v>790845000</v>
      </c>
      <c r="G46" s="39"/>
      <c r="H46" s="40"/>
      <c r="I46" s="41">
        <v>3</v>
      </c>
      <c r="J46" s="34" t="s">
        <v>193</v>
      </c>
      <c r="K46" s="38">
        <v>790845000</v>
      </c>
      <c r="L46" s="42"/>
      <c r="M46" s="202"/>
      <c r="N46" s="42">
        <v>3</v>
      </c>
      <c r="O46" s="159">
        <v>790845000</v>
      </c>
      <c r="P46" s="42"/>
      <c r="Q46" s="210"/>
      <c r="R46" s="42"/>
      <c r="S46" s="202"/>
      <c r="T46" s="45">
        <f t="shared" si="9"/>
        <v>3</v>
      </c>
      <c r="U46" s="46">
        <f t="shared" si="21"/>
        <v>790845000</v>
      </c>
      <c r="V46" s="47">
        <f t="shared" si="17"/>
        <v>1</v>
      </c>
      <c r="W46" s="48">
        <f t="shared" si="22"/>
        <v>1</v>
      </c>
      <c r="X46" s="49">
        <f t="shared" si="20"/>
        <v>3</v>
      </c>
      <c r="Y46" s="38">
        <f t="shared" si="20"/>
        <v>790845000</v>
      </c>
      <c r="Z46" s="48">
        <f t="shared" si="12"/>
        <v>1</v>
      </c>
      <c r="AA46" s="48">
        <f>IFERROR(Y46/F46,0)</f>
        <v>1</v>
      </c>
      <c r="AB46" s="188"/>
    </row>
    <row r="47" spans="1:29" ht="29.25" x14ac:dyDescent="0.45">
      <c r="A47" s="68"/>
      <c r="B47" s="69"/>
      <c r="C47" s="22" t="s">
        <v>67</v>
      </c>
      <c r="D47" s="22" t="s">
        <v>68</v>
      </c>
      <c r="E47" s="70"/>
      <c r="F47" s="24">
        <f>SUM(F48:F51)</f>
        <v>1563106330</v>
      </c>
      <c r="G47" s="29"/>
      <c r="H47" s="71">
        <f>SUM(H48:H51)</f>
        <v>0</v>
      </c>
      <c r="I47" s="70"/>
      <c r="J47" s="22"/>
      <c r="K47" s="24">
        <f>SUM(K48:K51)</f>
        <v>1563106330</v>
      </c>
      <c r="L47" s="70"/>
      <c r="M47" s="24">
        <f>SUM(M48:M51)</f>
        <v>374100000</v>
      </c>
      <c r="N47" s="70"/>
      <c r="O47" s="24">
        <f>SUM(O48:O51)</f>
        <v>519198795</v>
      </c>
      <c r="P47" s="70"/>
      <c r="Q47" s="24">
        <f>SUM(Q48:Q51)</f>
        <v>255838964</v>
      </c>
      <c r="R47" s="70"/>
      <c r="S47" s="24">
        <f>SUM(S48:S51)</f>
        <v>180971620</v>
      </c>
      <c r="T47" s="101"/>
      <c r="U47" s="106">
        <f>SUM(U48:U51)</f>
        <v>1330109379</v>
      </c>
      <c r="V47" s="32"/>
      <c r="W47" s="32">
        <f>IFERROR(U47/K47,0)</f>
        <v>0.85093979435167411</v>
      </c>
      <c r="X47" s="33"/>
      <c r="Y47" s="30">
        <f>SUM(Y48:Y51)</f>
        <v>1330109379</v>
      </c>
      <c r="Z47" s="32"/>
      <c r="AA47" s="32">
        <f>IFERROR(Y47/F47,0)</f>
        <v>0.85093979435167411</v>
      </c>
      <c r="AB47" s="22"/>
      <c r="AC47" s="109"/>
    </row>
    <row r="48" spans="1:29" ht="29.25" customHeight="1" x14ac:dyDescent="0.45">
      <c r="A48" s="34"/>
      <c r="B48" s="35"/>
      <c r="C48" s="36" t="s">
        <v>214</v>
      </c>
      <c r="D48" s="36" t="s">
        <v>215</v>
      </c>
      <c r="E48" s="41">
        <v>12</v>
      </c>
      <c r="F48" s="38">
        <v>2500000</v>
      </c>
      <c r="G48" s="39">
        <v>0</v>
      </c>
      <c r="H48" s="40">
        <v>0</v>
      </c>
      <c r="I48" s="41">
        <v>12</v>
      </c>
      <c r="J48" s="34" t="s">
        <v>28</v>
      </c>
      <c r="K48" s="38">
        <v>2500000</v>
      </c>
      <c r="L48" s="42"/>
      <c r="M48" s="44">
        <v>0</v>
      </c>
      <c r="N48" s="42"/>
      <c r="O48" s="159">
        <v>0</v>
      </c>
      <c r="P48" s="42">
        <v>12</v>
      </c>
      <c r="Q48" s="44">
        <v>2500000</v>
      </c>
      <c r="R48" s="42"/>
      <c r="S48" s="44"/>
      <c r="T48" s="45">
        <f t="shared" si="9"/>
        <v>12</v>
      </c>
      <c r="U48" s="50">
        <f>+M48+O48+Q48+S48</f>
        <v>2500000</v>
      </c>
      <c r="V48" s="47">
        <f t="shared" si="17"/>
        <v>1</v>
      </c>
      <c r="W48" s="48">
        <f t="shared" ref="W48:W54" si="23">IFERROR(U48/K48,0)</f>
        <v>1</v>
      </c>
      <c r="X48" s="49">
        <f>+G48+T48</f>
        <v>12</v>
      </c>
      <c r="Y48" s="51">
        <f t="shared" si="20"/>
        <v>2500000</v>
      </c>
      <c r="Z48" s="48">
        <f t="shared" si="12"/>
        <v>1</v>
      </c>
      <c r="AA48" s="48">
        <f t="shared" si="13"/>
        <v>1</v>
      </c>
      <c r="AB48" s="36"/>
      <c r="AC48" s="109"/>
    </row>
    <row r="49" spans="1:29" ht="29.25" x14ac:dyDescent="0.45">
      <c r="A49" s="34"/>
      <c r="B49" s="35"/>
      <c r="C49" s="36" t="s">
        <v>69</v>
      </c>
      <c r="D49" s="36" t="s">
        <v>70</v>
      </c>
      <c r="E49" s="41">
        <v>12</v>
      </c>
      <c r="F49" s="38">
        <v>87214690</v>
      </c>
      <c r="G49" s="39"/>
      <c r="H49" s="40">
        <v>0</v>
      </c>
      <c r="I49" s="41">
        <v>12</v>
      </c>
      <c r="J49" s="34" t="s">
        <v>28</v>
      </c>
      <c r="K49" s="38">
        <v>87214690</v>
      </c>
      <c r="L49" s="42"/>
      <c r="M49" s="44">
        <v>0</v>
      </c>
      <c r="N49" s="42">
        <v>8</v>
      </c>
      <c r="O49" s="159">
        <v>22540755</v>
      </c>
      <c r="P49" s="42">
        <v>1</v>
      </c>
      <c r="Q49" s="44">
        <v>25743164</v>
      </c>
      <c r="R49" s="42">
        <v>3</v>
      </c>
      <c r="S49" s="44">
        <v>25362900</v>
      </c>
      <c r="T49" s="45">
        <f t="shared" si="9"/>
        <v>12</v>
      </c>
      <c r="U49" s="50">
        <f>+M49+O49+Q49+S49</f>
        <v>73646819</v>
      </c>
      <c r="V49" s="47">
        <f t="shared" si="17"/>
        <v>1</v>
      </c>
      <c r="W49" s="48">
        <f t="shared" si="23"/>
        <v>0.84443135669002545</v>
      </c>
      <c r="X49" s="49">
        <f t="shared" ref="X49:X51" si="24">+G49+T49</f>
        <v>12</v>
      </c>
      <c r="Y49" s="51">
        <f t="shared" si="20"/>
        <v>73646819</v>
      </c>
      <c r="Z49" s="48">
        <f t="shared" si="12"/>
        <v>1</v>
      </c>
      <c r="AA49" s="48">
        <f t="shared" si="13"/>
        <v>0.84443135669002545</v>
      </c>
      <c r="AB49" s="36"/>
      <c r="AC49" s="109"/>
    </row>
    <row r="50" spans="1:29" ht="39" x14ac:dyDescent="0.45">
      <c r="A50" s="34"/>
      <c r="B50" s="35"/>
      <c r="C50" s="67" t="s">
        <v>71</v>
      </c>
      <c r="D50" s="67" t="s">
        <v>216</v>
      </c>
      <c r="E50" s="41">
        <v>12</v>
      </c>
      <c r="F50" s="38">
        <v>184429080</v>
      </c>
      <c r="G50" s="39">
        <v>0</v>
      </c>
      <c r="H50" s="40">
        <v>0</v>
      </c>
      <c r="I50" s="41">
        <v>12</v>
      </c>
      <c r="J50" s="34" t="s">
        <v>28</v>
      </c>
      <c r="K50" s="38">
        <v>184429080</v>
      </c>
      <c r="L50" s="42"/>
      <c r="M50" s="44">
        <v>0</v>
      </c>
      <c r="N50" s="42">
        <v>10</v>
      </c>
      <c r="O50" s="44">
        <v>118729080</v>
      </c>
      <c r="P50" s="42">
        <v>1</v>
      </c>
      <c r="Q50" s="44">
        <v>7300000</v>
      </c>
      <c r="R50" s="42">
        <v>1</v>
      </c>
      <c r="S50" s="44">
        <v>11150000</v>
      </c>
      <c r="T50" s="45">
        <f t="shared" si="9"/>
        <v>12</v>
      </c>
      <c r="U50" s="50">
        <f>+M50+O50+Q50+S50</f>
        <v>137179080</v>
      </c>
      <c r="V50" s="47">
        <f t="shared" si="17"/>
        <v>1</v>
      </c>
      <c r="W50" s="48">
        <f t="shared" si="23"/>
        <v>0.74380395976599789</v>
      </c>
      <c r="X50" s="49">
        <f t="shared" si="24"/>
        <v>12</v>
      </c>
      <c r="Y50" s="51">
        <f t="shared" si="20"/>
        <v>137179080</v>
      </c>
      <c r="Z50" s="48">
        <f t="shared" si="12"/>
        <v>1</v>
      </c>
      <c r="AA50" s="48">
        <f t="shared" si="13"/>
        <v>0.74380395976599789</v>
      </c>
      <c r="AB50" s="36"/>
      <c r="AC50" s="109"/>
    </row>
    <row r="51" spans="1:29" ht="39" x14ac:dyDescent="0.45">
      <c r="A51" s="34"/>
      <c r="B51" s="35"/>
      <c r="C51" s="36" t="s">
        <v>72</v>
      </c>
      <c r="D51" s="36" t="s">
        <v>73</v>
      </c>
      <c r="E51" s="41">
        <v>12</v>
      </c>
      <c r="F51" s="38">
        <v>1288962560</v>
      </c>
      <c r="G51" s="39">
        <v>0</v>
      </c>
      <c r="H51" s="40">
        <v>0</v>
      </c>
      <c r="I51" s="41">
        <v>12</v>
      </c>
      <c r="J51" s="34" t="s">
        <v>28</v>
      </c>
      <c r="K51" s="38">
        <v>1288962560</v>
      </c>
      <c r="L51" s="42">
        <v>4</v>
      </c>
      <c r="M51" s="44">
        <v>374100000</v>
      </c>
      <c r="N51" s="42">
        <v>4</v>
      </c>
      <c r="O51" s="159">
        <v>377928960</v>
      </c>
      <c r="P51" s="42">
        <v>3</v>
      </c>
      <c r="Q51" s="105">
        <v>220295800</v>
      </c>
      <c r="R51" s="42">
        <v>1</v>
      </c>
      <c r="S51" s="44">
        <v>144458720</v>
      </c>
      <c r="T51" s="45">
        <f>+L51+N51+P51+R51</f>
        <v>12</v>
      </c>
      <c r="U51" s="50">
        <f>+M51+O51+Q51+S51</f>
        <v>1116783480</v>
      </c>
      <c r="V51" s="47">
        <f t="shared" si="17"/>
        <v>1</v>
      </c>
      <c r="W51" s="48">
        <f t="shared" si="23"/>
        <v>0.86642041798328107</v>
      </c>
      <c r="X51" s="49">
        <f t="shared" si="24"/>
        <v>12</v>
      </c>
      <c r="Y51" s="51">
        <f t="shared" si="20"/>
        <v>1116783480</v>
      </c>
      <c r="Z51" s="48">
        <f t="shared" si="12"/>
        <v>1</v>
      </c>
      <c r="AA51" s="48">
        <f t="shared" si="13"/>
        <v>0.86642041798328107</v>
      </c>
      <c r="AB51" s="36"/>
      <c r="AC51" s="109"/>
    </row>
    <row r="52" spans="1:29" ht="29.25" x14ac:dyDescent="0.45">
      <c r="A52" s="175"/>
      <c r="B52" s="176"/>
      <c r="C52" s="177" t="s">
        <v>74</v>
      </c>
      <c r="D52" s="177" t="s">
        <v>75</v>
      </c>
      <c r="E52" s="178"/>
      <c r="F52" s="179">
        <f>SUM(F53:F54)</f>
        <v>247225331</v>
      </c>
      <c r="G52" s="180"/>
      <c r="H52" s="181">
        <f>SUM(H53:H53)</f>
        <v>0</v>
      </c>
      <c r="I52" s="178"/>
      <c r="J52" s="182"/>
      <c r="K52" s="179">
        <f>SUM(K53:K54)</f>
        <v>247225331</v>
      </c>
      <c r="L52" s="183"/>
      <c r="M52" s="179">
        <f>SUM(M53:M54)</f>
        <v>0</v>
      </c>
      <c r="N52" s="183"/>
      <c r="O52" s="184">
        <f>SUM(O53)</f>
        <v>51180000</v>
      </c>
      <c r="P52" s="178"/>
      <c r="Q52" s="179">
        <f>SUM(Q53)</f>
        <v>24000000</v>
      </c>
      <c r="R52" s="178"/>
      <c r="S52" s="179">
        <f>SUM(S53:S54)</f>
        <v>21000000</v>
      </c>
      <c r="T52" s="185"/>
      <c r="U52" s="184">
        <f>SUM(U53:U53)</f>
        <v>96180000</v>
      </c>
      <c r="V52" s="186"/>
      <c r="W52" s="186">
        <f>IFERROR(U52/K52,0)</f>
        <v>0.38903780454438952</v>
      </c>
      <c r="X52" s="187"/>
      <c r="Y52" s="184">
        <f>SUM(Y53:Y53)</f>
        <v>96180000</v>
      </c>
      <c r="Z52" s="186"/>
      <c r="AA52" s="186">
        <f>IFERROR(Y52/F52,0)</f>
        <v>0.38903780454438952</v>
      </c>
      <c r="AB52" s="177"/>
      <c r="AC52" s="109"/>
    </row>
    <row r="53" spans="1:29" ht="78" x14ac:dyDescent="0.45">
      <c r="A53" s="34"/>
      <c r="B53" s="35"/>
      <c r="C53" s="36" t="s">
        <v>76</v>
      </c>
      <c r="D53" s="36" t="s">
        <v>77</v>
      </c>
      <c r="E53" s="41">
        <v>2</v>
      </c>
      <c r="F53" s="38">
        <v>182548915</v>
      </c>
      <c r="G53" s="39">
        <v>0</v>
      </c>
      <c r="H53" s="40">
        <v>0</v>
      </c>
      <c r="I53" s="41">
        <v>2</v>
      </c>
      <c r="J53" s="34" t="s">
        <v>78</v>
      </c>
      <c r="K53" s="38">
        <v>182548915</v>
      </c>
      <c r="L53" s="42"/>
      <c r="M53" s="44"/>
      <c r="N53" s="42">
        <v>1</v>
      </c>
      <c r="O53" s="157">
        <v>51180000</v>
      </c>
      <c r="P53" s="42">
        <v>1</v>
      </c>
      <c r="Q53" s="213">
        <v>24000000</v>
      </c>
      <c r="R53" s="42"/>
      <c r="S53" s="44">
        <v>21000000</v>
      </c>
      <c r="T53" s="45">
        <f t="shared" si="9"/>
        <v>2</v>
      </c>
      <c r="U53" s="46">
        <f>+M53+O53+Q53+S53</f>
        <v>96180000</v>
      </c>
      <c r="V53" s="47">
        <f>IFERROR(T53/I53,0)</f>
        <v>1</v>
      </c>
      <c r="W53" s="48">
        <f t="shared" si="23"/>
        <v>0.52687248236999928</v>
      </c>
      <c r="X53" s="49">
        <f t="shared" ref="X53:X54" si="25">+G53+T53</f>
        <v>2</v>
      </c>
      <c r="Y53" s="38">
        <f t="shared" si="20"/>
        <v>96180000</v>
      </c>
      <c r="Z53" s="48">
        <f t="shared" si="12"/>
        <v>1</v>
      </c>
      <c r="AA53" s="48">
        <f t="shared" si="13"/>
        <v>0.52687248236999928</v>
      </c>
      <c r="AB53" s="36"/>
      <c r="AC53" s="109"/>
    </row>
    <row r="54" spans="1:29" ht="88.5" customHeight="1" x14ac:dyDescent="0.45">
      <c r="A54" s="34"/>
      <c r="B54" s="35"/>
      <c r="C54" s="226" t="s">
        <v>217</v>
      </c>
      <c r="D54" s="36" t="s">
        <v>218</v>
      </c>
      <c r="E54" s="41">
        <v>2</v>
      </c>
      <c r="F54" s="38">
        <v>64676416</v>
      </c>
      <c r="G54" s="39"/>
      <c r="H54" s="40">
        <v>0</v>
      </c>
      <c r="I54" s="41">
        <v>2</v>
      </c>
      <c r="J54" s="34" t="s">
        <v>78</v>
      </c>
      <c r="K54" s="38">
        <v>64676416</v>
      </c>
      <c r="L54" s="42"/>
      <c r="M54" s="44"/>
      <c r="N54" s="42"/>
      <c r="O54" s="157"/>
      <c r="P54" s="42"/>
      <c r="Q54" s="213"/>
      <c r="R54" s="42"/>
      <c r="S54" s="219"/>
      <c r="T54" s="45">
        <f t="shared" si="9"/>
        <v>0</v>
      </c>
      <c r="U54" s="46">
        <f>+M54+O54+Q54+S54</f>
        <v>0</v>
      </c>
      <c r="V54" s="47">
        <f>IFERROR(T54/I54,0)</f>
        <v>0</v>
      </c>
      <c r="W54" s="48">
        <f t="shared" si="23"/>
        <v>0</v>
      </c>
      <c r="X54" s="49">
        <f t="shared" si="25"/>
        <v>0</v>
      </c>
      <c r="Y54" s="38">
        <f t="shared" si="20"/>
        <v>0</v>
      </c>
      <c r="Z54" s="48">
        <f t="shared" si="12"/>
        <v>0</v>
      </c>
      <c r="AA54" s="48">
        <f t="shared" si="13"/>
        <v>0</v>
      </c>
      <c r="AB54" s="36"/>
      <c r="AC54" s="109"/>
    </row>
    <row r="55" spans="1:29" ht="31.5" customHeight="1" x14ac:dyDescent="0.45">
      <c r="A55" s="72"/>
      <c r="B55" s="73"/>
      <c r="C55" s="10" t="s">
        <v>79</v>
      </c>
      <c r="D55" s="10" t="s">
        <v>80</v>
      </c>
      <c r="E55" s="74"/>
      <c r="F55" s="12">
        <f>SUM(F56,F88,F119,F137)</f>
        <v>107712508222.10999</v>
      </c>
      <c r="G55" s="19"/>
      <c r="H55" s="14">
        <f>+H56+H88+H119+H137</f>
        <v>0</v>
      </c>
      <c r="I55" s="74"/>
      <c r="J55" s="10"/>
      <c r="K55" s="12">
        <f>K56+K88+K119+K137</f>
        <v>107712508222.10999</v>
      </c>
      <c r="L55" s="75"/>
      <c r="M55" s="12">
        <f>+M56+M88+M119+M137</f>
        <v>6055112802.1499996</v>
      </c>
      <c r="N55" s="190"/>
      <c r="O55" s="17">
        <f>SUM(O56,O88,O119,O137)</f>
        <v>65837102312.440002</v>
      </c>
      <c r="P55" s="76"/>
      <c r="Q55" s="12">
        <f>SUM(Q56,Q88,Q119,Q137)</f>
        <v>13001886205.369999</v>
      </c>
      <c r="R55" s="76"/>
      <c r="S55" s="12">
        <f>SUM(S56,S88,S119,S137)</f>
        <v>5035964720.9099998</v>
      </c>
      <c r="T55" s="102"/>
      <c r="U55" s="17">
        <f>U56+U88+U119+U137</f>
        <v>89930066040.869995</v>
      </c>
      <c r="V55" s="18"/>
      <c r="W55" s="18">
        <f t="shared" ref="W55:W134" si="26">IFERROR(U55/K55,0)</f>
        <v>0.8349082899028637</v>
      </c>
      <c r="X55" s="77"/>
      <c r="Y55" s="17">
        <f>+Y56+Y88+Y119+Y137</f>
        <v>89930066040.869995</v>
      </c>
      <c r="Z55" s="18"/>
      <c r="AA55" s="18">
        <f t="shared" ref="AA55:AA131" si="27">IFERROR(Y55/F55,0)</f>
        <v>0.8349082899028637</v>
      </c>
      <c r="AB55" s="10"/>
      <c r="AC55" s="109"/>
    </row>
    <row r="56" spans="1:29" ht="19.5" x14ac:dyDescent="0.45">
      <c r="A56" s="68"/>
      <c r="B56" s="69"/>
      <c r="C56" s="22" t="s">
        <v>81</v>
      </c>
      <c r="D56" s="22" t="s">
        <v>82</v>
      </c>
      <c r="E56" s="70"/>
      <c r="F56" s="24">
        <f>SUM(F57:F87)</f>
        <v>64833157334.279999</v>
      </c>
      <c r="G56" s="71"/>
      <c r="H56" s="26">
        <f>SUM(H60:H87)</f>
        <v>0</v>
      </c>
      <c r="I56" s="70"/>
      <c r="J56" s="22"/>
      <c r="K56" s="24">
        <f>SUM(K57:K87)</f>
        <v>64833157334.279999</v>
      </c>
      <c r="L56" s="29"/>
      <c r="M56" s="24">
        <f>SUM(M57:M87)</f>
        <v>2384481038.8699999</v>
      </c>
      <c r="N56" s="29"/>
      <c r="O56" s="30">
        <f>SUM(O57:O87)</f>
        <v>42193640635.490005</v>
      </c>
      <c r="P56" s="70"/>
      <c r="Q56" s="24">
        <f>SUM(Q57:Q87)</f>
        <v>8257636563.8599997</v>
      </c>
      <c r="R56" s="70"/>
      <c r="S56" s="24">
        <f>SUM(S57:S87)</f>
        <v>3610283434.6999998</v>
      </c>
      <c r="T56" s="101"/>
      <c r="U56" s="30">
        <f>SUM(U57:U87)</f>
        <v>56446041672.920006</v>
      </c>
      <c r="V56" s="32"/>
      <c r="W56" s="32">
        <f t="shared" si="26"/>
        <v>0.87063539697571735</v>
      </c>
      <c r="X56" s="33"/>
      <c r="Y56" s="30">
        <f>SUM(Y57:Y87)</f>
        <v>56446041672.920006</v>
      </c>
      <c r="Z56" s="32"/>
      <c r="AA56" s="32">
        <f>IFERROR(Y56/F56,0)</f>
        <v>0.87063539697571735</v>
      </c>
      <c r="AB56" s="22"/>
      <c r="AC56" s="109"/>
    </row>
    <row r="57" spans="1:29" ht="32.25" customHeight="1" x14ac:dyDescent="0.45">
      <c r="A57" s="57"/>
      <c r="B57" s="58"/>
      <c r="C57" s="36" t="s">
        <v>288</v>
      </c>
      <c r="D57" s="59" t="s">
        <v>301</v>
      </c>
      <c r="E57" s="37">
        <v>1</v>
      </c>
      <c r="F57" s="38">
        <v>1425824346.6900001</v>
      </c>
      <c r="G57" s="39">
        <v>0</v>
      </c>
      <c r="H57" s="40">
        <v>0</v>
      </c>
      <c r="I57" s="37">
        <v>1</v>
      </c>
      <c r="J57" s="57" t="s">
        <v>78</v>
      </c>
      <c r="K57" s="38">
        <f>F57</f>
        <v>1425824346.6900001</v>
      </c>
      <c r="L57" s="42"/>
      <c r="M57" s="83">
        <v>0</v>
      </c>
      <c r="N57" s="42">
        <v>1</v>
      </c>
      <c r="O57" s="43">
        <v>721613173.35000002</v>
      </c>
      <c r="P57" s="42"/>
      <c r="Q57" s="210">
        <f>1378574346.69-721613173.35</f>
        <v>656961173.34000003</v>
      </c>
      <c r="R57" s="42"/>
      <c r="S57" s="210">
        <v>47250000</v>
      </c>
      <c r="T57" s="45">
        <f t="shared" ref="T57:T59" si="28">+L57+N57+P57+R57</f>
        <v>1</v>
      </c>
      <c r="U57" s="50">
        <f>SUM(M57,O57,Q57,S57)</f>
        <v>1425824346.6900001</v>
      </c>
      <c r="V57" s="47">
        <f>IFERROR(T57/I57,0)</f>
        <v>1</v>
      </c>
      <c r="W57" s="48">
        <f t="shared" ref="W57:W59" si="29">IFERROR(U57/K57,0)</f>
        <v>1</v>
      </c>
      <c r="X57" s="49">
        <f t="shared" ref="X57:X59" si="30">+G57+T57</f>
        <v>1</v>
      </c>
      <c r="Y57" s="51">
        <f t="shared" ref="Y57:Y59" si="31">+H57+U57</f>
        <v>1425824346.6900001</v>
      </c>
      <c r="Z57" s="48">
        <f t="shared" ref="Z57:Z59" si="32">IFERROR(X57/E57,0)</f>
        <v>1</v>
      </c>
      <c r="AA57" s="48">
        <f t="shared" ref="AA57:AA59" si="33">IFERROR(Y57/F57,0)</f>
        <v>1</v>
      </c>
      <c r="AB57" s="59"/>
      <c r="AC57" s="109"/>
    </row>
    <row r="58" spans="1:29" ht="32.25" customHeight="1" x14ac:dyDescent="0.45">
      <c r="A58" s="57"/>
      <c r="B58" s="58"/>
      <c r="C58" s="259" t="s">
        <v>276</v>
      </c>
      <c r="D58" s="59" t="s">
        <v>277</v>
      </c>
      <c r="E58" s="37">
        <v>5</v>
      </c>
      <c r="F58" s="38">
        <v>1109584649.8299999</v>
      </c>
      <c r="G58" s="39">
        <v>0</v>
      </c>
      <c r="H58" s="40">
        <v>0</v>
      </c>
      <c r="I58" s="37">
        <v>5</v>
      </c>
      <c r="J58" s="57" t="s">
        <v>83</v>
      </c>
      <c r="K58" s="38">
        <f t="shared" ref="K58:K70" si="34">F58</f>
        <v>1109584649.8299999</v>
      </c>
      <c r="L58" s="42">
        <v>1</v>
      </c>
      <c r="M58" s="83">
        <v>165265238.87</v>
      </c>
      <c r="N58" s="42">
        <v>3</v>
      </c>
      <c r="O58" s="43">
        <v>885031910.96000004</v>
      </c>
      <c r="P58" s="42">
        <v>1</v>
      </c>
      <c r="Q58" s="210">
        <v>59287499.999999903</v>
      </c>
      <c r="R58" s="42"/>
      <c r="S58" s="210"/>
      <c r="T58" s="45">
        <f t="shared" si="28"/>
        <v>5</v>
      </c>
      <c r="U58" s="50">
        <f>SUM(M58,O58,Q58,S58)</f>
        <v>1109584649.8299999</v>
      </c>
      <c r="V58" s="47">
        <f>IFERROR(T58/I58,0)</f>
        <v>1</v>
      </c>
      <c r="W58" s="48">
        <f t="shared" si="29"/>
        <v>1</v>
      </c>
      <c r="X58" s="49">
        <f t="shared" si="30"/>
        <v>5</v>
      </c>
      <c r="Y58" s="51">
        <f t="shared" si="31"/>
        <v>1109584649.8299999</v>
      </c>
      <c r="Z58" s="48">
        <f t="shared" si="32"/>
        <v>1</v>
      </c>
      <c r="AA58" s="48">
        <f t="shared" si="33"/>
        <v>1</v>
      </c>
      <c r="AB58" s="59"/>
      <c r="AC58" s="109"/>
    </row>
    <row r="59" spans="1:29" ht="32.25" customHeight="1" x14ac:dyDescent="0.45">
      <c r="A59" s="57"/>
      <c r="B59" s="58"/>
      <c r="C59" s="36" t="s">
        <v>289</v>
      </c>
      <c r="D59" s="59" t="s">
        <v>300</v>
      </c>
      <c r="E59" s="37">
        <v>6</v>
      </c>
      <c r="F59" s="38">
        <v>24160000</v>
      </c>
      <c r="G59" s="39">
        <v>0</v>
      </c>
      <c r="H59" s="40">
        <v>0</v>
      </c>
      <c r="I59" s="37">
        <v>6</v>
      </c>
      <c r="J59" s="57" t="s">
        <v>83</v>
      </c>
      <c r="K59" s="38">
        <f t="shared" si="34"/>
        <v>24160000</v>
      </c>
      <c r="L59" s="42"/>
      <c r="M59" s="83">
        <v>0</v>
      </c>
      <c r="N59" s="42">
        <v>6</v>
      </c>
      <c r="O59" s="43">
        <v>24160000</v>
      </c>
      <c r="P59" s="42"/>
      <c r="Q59" s="210"/>
      <c r="R59" s="42"/>
      <c r="S59" s="210"/>
      <c r="T59" s="45">
        <f t="shared" si="28"/>
        <v>6</v>
      </c>
      <c r="U59" s="50">
        <f>SUM(M59,O59,Q59,S59)</f>
        <v>24160000</v>
      </c>
      <c r="V59" s="47">
        <f>IFERROR(T59/I59,0)</f>
        <v>1</v>
      </c>
      <c r="W59" s="48">
        <f t="shared" si="29"/>
        <v>1</v>
      </c>
      <c r="X59" s="49">
        <f t="shared" si="30"/>
        <v>6</v>
      </c>
      <c r="Y59" s="51">
        <f t="shared" si="31"/>
        <v>24160000</v>
      </c>
      <c r="Z59" s="48">
        <f t="shared" si="32"/>
        <v>1</v>
      </c>
      <c r="AA59" s="48">
        <f t="shared" si="33"/>
        <v>1</v>
      </c>
      <c r="AB59" s="59"/>
      <c r="AC59" s="109"/>
    </row>
    <row r="60" spans="1:29" ht="32.25" customHeight="1" x14ac:dyDescent="0.45">
      <c r="A60" s="57"/>
      <c r="B60" s="58"/>
      <c r="C60" s="36" t="s">
        <v>117</v>
      </c>
      <c r="D60" s="59" t="s">
        <v>84</v>
      </c>
      <c r="E60" s="37">
        <v>16</v>
      </c>
      <c r="F60" s="38">
        <v>1777515799.0599999</v>
      </c>
      <c r="G60" s="39">
        <v>0</v>
      </c>
      <c r="H60" s="40">
        <v>0</v>
      </c>
      <c r="I60" s="37">
        <v>16</v>
      </c>
      <c r="J60" s="57" t="s">
        <v>78</v>
      </c>
      <c r="K60" s="38">
        <f t="shared" si="34"/>
        <v>1777515799.0599999</v>
      </c>
      <c r="L60" s="42">
        <v>5</v>
      </c>
      <c r="M60" s="83">
        <v>311441000</v>
      </c>
      <c r="N60" s="42">
        <v>8</v>
      </c>
      <c r="O60" s="43">
        <v>507917457</v>
      </c>
      <c r="P60" s="42">
        <v>3</v>
      </c>
      <c r="Q60" s="210">
        <v>848159342.05999994</v>
      </c>
      <c r="R60" s="42"/>
      <c r="S60" s="210"/>
      <c r="T60" s="45">
        <f t="shared" si="9"/>
        <v>16</v>
      </c>
      <c r="U60" s="50">
        <f>SUM(M60,O60,Q60,S60)</f>
        <v>1667517799.0599999</v>
      </c>
      <c r="V60" s="47">
        <f>IFERROR(T60/I60,0)</f>
        <v>1</v>
      </c>
      <c r="W60" s="48">
        <f t="shared" si="26"/>
        <v>0.93811700573453694</v>
      </c>
      <c r="X60" s="49">
        <f t="shared" ref="X60:X87" si="35">+G60+T60</f>
        <v>16</v>
      </c>
      <c r="Y60" s="51">
        <f t="shared" ref="Y60:Y81" si="36">+H60+U60</f>
        <v>1667517799.0599999</v>
      </c>
      <c r="Z60" s="48">
        <f>IFERROR(X60/E60,0)</f>
        <v>1</v>
      </c>
      <c r="AA60" s="48">
        <f t="shared" si="27"/>
        <v>0.93811700573453694</v>
      </c>
      <c r="AB60" s="59"/>
      <c r="AC60" s="109"/>
    </row>
    <row r="61" spans="1:29" ht="29.25" x14ac:dyDescent="0.45">
      <c r="A61" s="57"/>
      <c r="B61" s="58"/>
      <c r="C61" s="36" t="s">
        <v>115</v>
      </c>
      <c r="D61" s="59" t="s">
        <v>116</v>
      </c>
      <c r="E61" s="37">
        <v>2</v>
      </c>
      <c r="F61" s="38">
        <v>786425229.33000004</v>
      </c>
      <c r="G61" s="39"/>
      <c r="H61" s="40">
        <v>0</v>
      </c>
      <c r="I61" s="37">
        <v>2</v>
      </c>
      <c r="J61" s="57" t="s">
        <v>78</v>
      </c>
      <c r="K61" s="38">
        <f t="shared" si="34"/>
        <v>786425229.33000004</v>
      </c>
      <c r="L61" s="42">
        <v>1</v>
      </c>
      <c r="M61" s="83">
        <v>24420000</v>
      </c>
      <c r="N61" s="42">
        <v>1</v>
      </c>
      <c r="O61" s="43">
        <v>668695799.33000004</v>
      </c>
      <c r="P61" s="42"/>
      <c r="Q61" s="210">
        <v>73500000</v>
      </c>
      <c r="R61" s="42"/>
      <c r="S61" s="210">
        <v>4880000</v>
      </c>
      <c r="T61" s="45">
        <f t="shared" si="9"/>
        <v>2</v>
      </c>
      <c r="U61" s="50">
        <f t="shared" ref="U61:U87" si="37">SUM(M61,O61,Q61,S61)</f>
        <v>771495799.33000004</v>
      </c>
      <c r="V61" s="47">
        <f t="shared" ref="V61:V87" si="38">IFERROR(T61/I61,0)</f>
        <v>1</v>
      </c>
      <c r="W61" s="48">
        <f t="shared" si="26"/>
        <v>0.98101608462800816</v>
      </c>
      <c r="X61" s="49">
        <f t="shared" si="35"/>
        <v>2</v>
      </c>
      <c r="Y61" s="51">
        <f t="shared" si="36"/>
        <v>771495799.33000004</v>
      </c>
      <c r="Z61" s="48">
        <f t="shared" ref="Z61:Z128" si="39">IFERROR(X61/E61,0)</f>
        <v>1</v>
      </c>
      <c r="AA61" s="48">
        <f t="shared" si="27"/>
        <v>0.98101608462800816</v>
      </c>
      <c r="AB61" s="59" t="s">
        <v>321</v>
      </c>
      <c r="AC61" s="109"/>
    </row>
    <row r="62" spans="1:29" ht="29.25" x14ac:dyDescent="0.45">
      <c r="A62" s="34"/>
      <c r="B62" s="35"/>
      <c r="C62" s="36" t="s">
        <v>290</v>
      </c>
      <c r="D62" s="36" t="s">
        <v>298</v>
      </c>
      <c r="E62" s="37">
        <v>4</v>
      </c>
      <c r="F62" s="38">
        <v>97824000</v>
      </c>
      <c r="G62" s="39">
        <v>0</v>
      </c>
      <c r="H62" s="40">
        <v>0</v>
      </c>
      <c r="I62" s="37">
        <v>4</v>
      </c>
      <c r="J62" s="34" t="s">
        <v>83</v>
      </c>
      <c r="K62" s="38">
        <f t="shared" si="34"/>
        <v>97824000</v>
      </c>
      <c r="L62" s="42"/>
      <c r="M62" s="83">
        <v>0</v>
      </c>
      <c r="N62" s="42">
        <v>4</v>
      </c>
      <c r="O62" s="44">
        <v>97824000</v>
      </c>
      <c r="P62" s="42"/>
      <c r="Q62" s="210"/>
      <c r="R62" s="42"/>
      <c r="S62" s="220"/>
      <c r="T62" s="45">
        <f t="shared" ref="T62:T64" si="40">+L62+N62+P62+R62</f>
        <v>4</v>
      </c>
      <c r="U62" s="50">
        <f t="shared" ref="U62:U64" si="41">SUM(M62,O62,Q62,S62)</f>
        <v>97824000</v>
      </c>
      <c r="V62" s="47">
        <f t="shared" ref="V62:V64" si="42">IFERROR(T62/I62,0)</f>
        <v>1</v>
      </c>
      <c r="W62" s="48">
        <f t="shared" ref="W62:W64" si="43">IFERROR(U62/K62,0)</f>
        <v>1</v>
      </c>
      <c r="X62" s="49">
        <f t="shared" ref="X62:X64" si="44">+G62+T62</f>
        <v>4</v>
      </c>
      <c r="Y62" s="51">
        <f t="shared" ref="Y62:Y64" si="45">+H62+U62</f>
        <v>97824000</v>
      </c>
      <c r="Z62" s="48">
        <f t="shared" ref="Z62:Z64" si="46">IFERROR(X62/E62,0)</f>
        <v>1</v>
      </c>
      <c r="AA62" s="48">
        <f t="shared" ref="AA62:AA64" si="47">IFERROR(Y62/F62,0)</f>
        <v>1</v>
      </c>
      <c r="AB62" s="36"/>
      <c r="AC62" s="109"/>
    </row>
    <row r="63" spans="1:29" ht="29.25" x14ac:dyDescent="0.45">
      <c r="A63" s="34"/>
      <c r="B63" s="35"/>
      <c r="C63" s="36" t="s">
        <v>291</v>
      </c>
      <c r="D63" s="36" t="s">
        <v>299</v>
      </c>
      <c r="E63" s="37">
        <v>3</v>
      </c>
      <c r="F63" s="38">
        <v>88000000</v>
      </c>
      <c r="G63" s="39">
        <v>0</v>
      </c>
      <c r="H63" s="40">
        <v>0</v>
      </c>
      <c r="I63" s="37">
        <v>3</v>
      </c>
      <c r="J63" s="34" t="s">
        <v>83</v>
      </c>
      <c r="K63" s="38">
        <f t="shared" si="34"/>
        <v>88000000</v>
      </c>
      <c r="L63" s="42"/>
      <c r="M63" s="83">
        <v>0</v>
      </c>
      <c r="N63" s="42">
        <v>3</v>
      </c>
      <c r="O63" s="44">
        <v>88000000</v>
      </c>
      <c r="P63" s="42"/>
      <c r="Q63" s="210"/>
      <c r="R63" s="42"/>
      <c r="S63" s="220"/>
      <c r="T63" s="45">
        <f t="shared" ref="T63" si="48">+L63+N63+P63+R63</f>
        <v>3</v>
      </c>
      <c r="U63" s="50">
        <f t="shared" ref="U63" si="49">SUM(M63,O63,Q63,S63)</f>
        <v>88000000</v>
      </c>
      <c r="V63" s="47">
        <f t="shared" ref="V63" si="50">IFERROR(T63/I63,0)</f>
        <v>1</v>
      </c>
      <c r="W63" s="48">
        <f t="shared" ref="W63" si="51">IFERROR(U63/K63,0)</f>
        <v>1</v>
      </c>
      <c r="X63" s="49">
        <f t="shared" ref="X63" si="52">+G63+T63</f>
        <v>3</v>
      </c>
      <c r="Y63" s="51">
        <f t="shared" ref="Y63" si="53">+H63+U63</f>
        <v>88000000</v>
      </c>
      <c r="Z63" s="48">
        <f t="shared" ref="Z63" si="54">IFERROR(X63/E63,0)</f>
        <v>1</v>
      </c>
      <c r="AA63" s="48">
        <f t="shared" ref="AA63" si="55">IFERROR(Y63/F63,0)</f>
        <v>1</v>
      </c>
      <c r="AB63" s="36"/>
      <c r="AC63" s="109"/>
    </row>
    <row r="64" spans="1:29" ht="39" x14ac:dyDescent="0.45">
      <c r="A64" s="34"/>
      <c r="B64" s="35"/>
      <c r="C64" s="36" t="s">
        <v>219</v>
      </c>
      <c r="D64" s="36" t="s">
        <v>220</v>
      </c>
      <c r="E64" s="37">
        <v>4</v>
      </c>
      <c r="F64" s="38">
        <v>0</v>
      </c>
      <c r="G64" s="39">
        <v>0</v>
      </c>
      <c r="H64" s="40">
        <v>0</v>
      </c>
      <c r="I64" s="37">
        <v>4</v>
      </c>
      <c r="J64" s="34" t="s">
        <v>78</v>
      </c>
      <c r="K64" s="38">
        <f t="shared" si="34"/>
        <v>0</v>
      </c>
      <c r="L64" s="42"/>
      <c r="M64" s="83">
        <v>0</v>
      </c>
      <c r="N64" s="42"/>
      <c r="O64" s="44">
        <v>0</v>
      </c>
      <c r="P64" s="42"/>
      <c r="Q64" s="210"/>
      <c r="R64" s="42"/>
      <c r="S64" s="220"/>
      <c r="T64" s="45">
        <f t="shared" si="40"/>
        <v>0</v>
      </c>
      <c r="U64" s="50">
        <f t="shared" si="41"/>
        <v>0</v>
      </c>
      <c r="V64" s="47">
        <f t="shared" si="42"/>
        <v>0</v>
      </c>
      <c r="W64" s="48">
        <f t="shared" si="43"/>
        <v>0</v>
      </c>
      <c r="X64" s="49">
        <f t="shared" si="44"/>
        <v>0</v>
      </c>
      <c r="Y64" s="51">
        <f t="shared" si="45"/>
        <v>0</v>
      </c>
      <c r="Z64" s="48">
        <f t="shared" si="46"/>
        <v>0</v>
      </c>
      <c r="AA64" s="48">
        <f t="shared" si="47"/>
        <v>0</v>
      </c>
      <c r="AB64" s="36"/>
      <c r="AC64" s="109"/>
    </row>
    <row r="65" spans="1:29" ht="19.5" x14ac:dyDescent="0.45">
      <c r="A65" s="34"/>
      <c r="B65" s="35"/>
      <c r="C65" s="36" t="s">
        <v>119</v>
      </c>
      <c r="D65" s="36" t="s">
        <v>120</v>
      </c>
      <c r="E65" s="37">
        <v>49</v>
      </c>
      <c r="F65" s="38">
        <v>1776062500</v>
      </c>
      <c r="G65" s="39">
        <v>0</v>
      </c>
      <c r="H65" s="40">
        <v>0</v>
      </c>
      <c r="I65" s="37">
        <v>49</v>
      </c>
      <c r="J65" s="34" t="s">
        <v>52</v>
      </c>
      <c r="K65" s="38">
        <f t="shared" si="34"/>
        <v>1776062500</v>
      </c>
      <c r="L65" s="42"/>
      <c r="M65" s="83">
        <v>0</v>
      </c>
      <c r="N65" s="42"/>
      <c r="O65" s="54">
        <v>0</v>
      </c>
      <c r="P65" s="42">
        <v>47</v>
      </c>
      <c r="Q65" s="210">
        <v>1697987500</v>
      </c>
      <c r="R65" s="42">
        <v>2</v>
      </c>
      <c r="S65" s="216"/>
      <c r="T65" s="45">
        <f t="shared" si="9"/>
        <v>49</v>
      </c>
      <c r="U65" s="50">
        <f t="shared" si="37"/>
        <v>1697987500</v>
      </c>
      <c r="V65" s="47">
        <f t="shared" si="38"/>
        <v>1</v>
      </c>
      <c r="W65" s="48">
        <f t="shared" si="26"/>
        <v>0.95604039835309851</v>
      </c>
      <c r="X65" s="49">
        <f t="shared" si="35"/>
        <v>49</v>
      </c>
      <c r="Y65" s="51">
        <f t="shared" si="36"/>
        <v>1697987500</v>
      </c>
      <c r="Z65" s="48">
        <f t="shared" si="39"/>
        <v>1</v>
      </c>
      <c r="AA65" s="48">
        <f t="shared" si="27"/>
        <v>0.95604039835309851</v>
      </c>
      <c r="AB65" s="36" t="s">
        <v>321</v>
      </c>
      <c r="AC65" s="109"/>
    </row>
    <row r="66" spans="1:29" ht="19.5" x14ac:dyDescent="0.45">
      <c r="A66" s="34"/>
      <c r="B66" s="35"/>
      <c r="C66" s="36" t="s">
        <v>221</v>
      </c>
      <c r="D66" s="36" t="s">
        <v>222</v>
      </c>
      <c r="E66" s="37">
        <v>42</v>
      </c>
      <c r="F66" s="38">
        <v>9250000</v>
      </c>
      <c r="G66" s="39">
        <v>0</v>
      </c>
      <c r="H66" s="40">
        <v>0</v>
      </c>
      <c r="I66" s="37">
        <v>42</v>
      </c>
      <c r="J66" s="34" t="s">
        <v>52</v>
      </c>
      <c r="K66" s="38">
        <f t="shared" si="34"/>
        <v>9250000</v>
      </c>
      <c r="L66" s="42"/>
      <c r="M66" s="83">
        <v>0</v>
      </c>
      <c r="N66" s="42"/>
      <c r="O66" s="54">
        <v>0</v>
      </c>
      <c r="P66" s="42"/>
      <c r="Q66" s="210"/>
      <c r="R66" s="42">
        <v>42</v>
      </c>
      <c r="S66" s="216"/>
      <c r="T66" s="45">
        <f t="shared" si="9"/>
        <v>42</v>
      </c>
      <c r="U66" s="50">
        <f t="shared" si="37"/>
        <v>0</v>
      </c>
      <c r="V66" s="47">
        <f t="shared" si="38"/>
        <v>1</v>
      </c>
      <c r="W66" s="48">
        <f t="shared" si="26"/>
        <v>0</v>
      </c>
      <c r="X66" s="49">
        <f t="shared" si="35"/>
        <v>42</v>
      </c>
      <c r="Y66" s="51">
        <f t="shared" si="36"/>
        <v>0</v>
      </c>
      <c r="Z66" s="48">
        <f t="shared" si="39"/>
        <v>1</v>
      </c>
      <c r="AA66" s="48">
        <f t="shared" si="27"/>
        <v>0</v>
      </c>
      <c r="AB66" s="36" t="s">
        <v>321</v>
      </c>
      <c r="AC66" s="109"/>
    </row>
    <row r="67" spans="1:29" ht="29.25" x14ac:dyDescent="0.45">
      <c r="A67" s="34"/>
      <c r="B67" s="35"/>
      <c r="C67" s="226" t="s">
        <v>86</v>
      </c>
      <c r="D67" s="36" t="s">
        <v>87</v>
      </c>
      <c r="E67" s="37">
        <v>3744</v>
      </c>
      <c r="F67" s="38">
        <v>754782973.66999996</v>
      </c>
      <c r="G67" s="39">
        <v>0</v>
      </c>
      <c r="H67" s="40">
        <v>0</v>
      </c>
      <c r="I67" s="37">
        <v>3744</v>
      </c>
      <c r="J67" s="34" t="s">
        <v>85</v>
      </c>
      <c r="K67" s="38">
        <f t="shared" si="34"/>
        <v>754782973.66999996</v>
      </c>
      <c r="L67" s="42"/>
      <c r="M67" s="83">
        <v>0</v>
      </c>
      <c r="N67" s="42"/>
      <c r="O67" s="54">
        <v>0</v>
      </c>
      <c r="P67" s="42">
        <v>3025</v>
      </c>
      <c r="Q67" s="210">
        <v>445450360</v>
      </c>
      <c r="R67" s="42">
        <v>716</v>
      </c>
      <c r="S67" s="216">
        <v>4000000</v>
      </c>
      <c r="T67" s="45">
        <f t="shared" si="9"/>
        <v>3741</v>
      </c>
      <c r="U67" s="50">
        <f t="shared" si="37"/>
        <v>449450360</v>
      </c>
      <c r="V67" s="47">
        <f t="shared" si="38"/>
        <v>0.99919871794871795</v>
      </c>
      <c r="W67" s="48">
        <f t="shared" si="26"/>
        <v>0.59546965906587213</v>
      </c>
      <c r="X67" s="49">
        <f t="shared" si="35"/>
        <v>3741</v>
      </c>
      <c r="Y67" s="51">
        <f t="shared" si="36"/>
        <v>449450360</v>
      </c>
      <c r="Z67" s="48">
        <f t="shared" si="39"/>
        <v>0.99919871794871795</v>
      </c>
      <c r="AA67" s="48">
        <f t="shared" si="27"/>
        <v>0.59546965906587213</v>
      </c>
      <c r="AB67" s="36"/>
      <c r="AC67" s="109"/>
    </row>
    <row r="68" spans="1:29" ht="54" customHeight="1" x14ac:dyDescent="0.45">
      <c r="A68" s="34"/>
      <c r="B68" s="35"/>
      <c r="C68" s="36" t="s">
        <v>223</v>
      </c>
      <c r="D68" s="36" t="s">
        <v>88</v>
      </c>
      <c r="E68" s="37">
        <v>356</v>
      </c>
      <c r="F68" s="51">
        <v>5293600000</v>
      </c>
      <c r="G68" s="39">
        <v>0</v>
      </c>
      <c r="H68" s="40">
        <v>0</v>
      </c>
      <c r="I68" s="37">
        <v>356</v>
      </c>
      <c r="J68" s="34" t="s">
        <v>89</v>
      </c>
      <c r="K68" s="38">
        <f t="shared" si="34"/>
        <v>5293600000</v>
      </c>
      <c r="L68" s="42">
        <v>172</v>
      </c>
      <c r="M68" s="83">
        <v>965700000</v>
      </c>
      <c r="N68" s="42">
        <v>120</v>
      </c>
      <c r="O68" s="54">
        <v>1649900000</v>
      </c>
      <c r="P68" s="42">
        <v>30</v>
      </c>
      <c r="Q68" s="210">
        <v>1134300000</v>
      </c>
      <c r="R68" s="42">
        <v>34</v>
      </c>
      <c r="S68" s="216">
        <v>867900000</v>
      </c>
      <c r="T68" s="45">
        <f t="shared" si="9"/>
        <v>356</v>
      </c>
      <c r="U68" s="50">
        <f t="shared" si="37"/>
        <v>4617800000</v>
      </c>
      <c r="V68" s="47">
        <f t="shared" si="38"/>
        <v>1</v>
      </c>
      <c r="W68" s="48">
        <f t="shared" si="26"/>
        <v>0.87233640622638653</v>
      </c>
      <c r="X68" s="49">
        <f t="shared" si="35"/>
        <v>356</v>
      </c>
      <c r="Y68" s="51">
        <f t="shared" si="36"/>
        <v>4617800000</v>
      </c>
      <c r="Z68" s="48">
        <f t="shared" si="39"/>
        <v>1</v>
      </c>
      <c r="AA68" s="48">
        <f t="shared" si="27"/>
        <v>0.87233640622638653</v>
      </c>
      <c r="AB68" s="36"/>
      <c r="AC68" s="109"/>
    </row>
    <row r="69" spans="1:29" ht="88.5" customHeight="1" x14ac:dyDescent="0.45">
      <c r="A69" s="34"/>
      <c r="B69" s="35"/>
      <c r="C69" s="226" t="s">
        <v>90</v>
      </c>
      <c r="D69" s="36" t="s">
        <v>224</v>
      </c>
      <c r="E69" s="41">
        <v>1225</v>
      </c>
      <c r="F69" s="38">
        <v>1481056503</v>
      </c>
      <c r="G69" s="39">
        <v>0</v>
      </c>
      <c r="H69" s="40">
        <v>0</v>
      </c>
      <c r="I69" s="41">
        <v>1225</v>
      </c>
      <c r="J69" s="34" t="s">
        <v>89</v>
      </c>
      <c r="K69" s="38">
        <f t="shared" si="34"/>
        <v>1481056503</v>
      </c>
      <c r="L69" s="41"/>
      <c r="M69" s="203">
        <v>0</v>
      </c>
      <c r="N69" s="41">
        <v>902</v>
      </c>
      <c r="O69" s="195">
        <v>355869700</v>
      </c>
      <c r="P69" s="41">
        <v>82</v>
      </c>
      <c r="Q69" s="214">
        <v>306230530</v>
      </c>
      <c r="R69" s="41">
        <v>239</v>
      </c>
      <c r="S69" s="216">
        <v>216513450</v>
      </c>
      <c r="T69" s="45">
        <f t="shared" si="9"/>
        <v>1223</v>
      </c>
      <c r="U69" s="45">
        <f t="shared" si="37"/>
        <v>878613680</v>
      </c>
      <c r="V69" s="48">
        <f t="shared" si="38"/>
        <v>0.99836734693877549</v>
      </c>
      <c r="W69" s="48">
        <f t="shared" si="26"/>
        <v>0.5932344095044968</v>
      </c>
      <c r="X69" s="49">
        <f t="shared" si="35"/>
        <v>1223</v>
      </c>
      <c r="Y69" s="51">
        <f t="shared" si="36"/>
        <v>878613680</v>
      </c>
      <c r="Z69" s="48">
        <f t="shared" si="39"/>
        <v>0.99836734693877549</v>
      </c>
      <c r="AA69" s="48">
        <f t="shared" si="27"/>
        <v>0.5932344095044968</v>
      </c>
      <c r="AB69" s="36"/>
      <c r="AC69" s="109"/>
    </row>
    <row r="70" spans="1:29" ht="39" x14ac:dyDescent="0.45">
      <c r="A70" s="34"/>
      <c r="B70" s="35"/>
      <c r="C70" s="36" t="s">
        <v>91</v>
      </c>
      <c r="D70" s="36" t="s">
        <v>225</v>
      </c>
      <c r="E70" s="41">
        <v>113</v>
      </c>
      <c r="F70" s="38">
        <v>1739878000.02</v>
      </c>
      <c r="G70" s="39">
        <v>0</v>
      </c>
      <c r="H70" s="40">
        <v>0</v>
      </c>
      <c r="I70" s="41">
        <v>113</v>
      </c>
      <c r="J70" s="34" t="s">
        <v>92</v>
      </c>
      <c r="K70" s="38">
        <f t="shared" si="34"/>
        <v>1739878000.02</v>
      </c>
      <c r="L70" s="41">
        <v>60</v>
      </c>
      <c r="M70" s="203">
        <v>23410000</v>
      </c>
      <c r="N70" s="41">
        <v>10</v>
      </c>
      <c r="O70" s="195">
        <v>20143000</v>
      </c>
      <c r="P70" s="41">
        <v>20</v>
      </c>
      <c r="Q70" s="214">
        <v>388254289</v>
      </c>
      <c r="R70" s="41">
        <v>23</v>
      </c>
      <c r="S70" s="216">
        <v>1075675369</v>
      </c>
      <c r="T70" s="45">
        <f t="shared" si="9"/>
        <v>113</v>
      </c>
      <c r="U70" s="45">
        <f t="shared" si="37"/>
        <v>1507482658</v>
      </c>
      <c r="V70" s="48">
        <f t="shared" si="38"/>
        <v>1</v>
      </c>
      <c r="W70" s="48">
        <f t="shared" si="26"/>
        <v>0.86643009336440335</v>
      </c>
      <c r="X70" s="49">
        <f t="shared" si="35"/>
        <v>113</v>
      </c>
      <c r="Y70" s="51">
        <f t="shared" si="36"/>
        <v>1507482658</v>
      </c>
      <c r="Z70" s="48">
        <f t="shared" si="39"/>
        <v>1</v>
      </c>
      <c r="AA70" s="48">
        <f t="shared" si="27"/>
        <v>0.86643009336440335</v>
      </c>
      <c r="AB70" s="36" t="s">
        <v>321</v>
      </c>
      <c r="AC70" s="109"/>
    </row>
    <row r="71" spans="1:29" ht="41.25" customHeight="1" x14ac:dyDescent="0.45">
      <c r="A71" s="34"/>
      <c r="B71" s="35"/>
      <c r="C71" s="198" t="s">
        <v>185</v>
      </c>
      <c r="D71" s="36" t="s">
        <v>186</v>
      </c>
      <c r="E71" s="41">
        <v>113</v>
      </c>
      <c r="F71" s="38">
        <v>36341653290.43</v>
      </c>
      <c r="G71" s="39">
        <v>0</v>
      </c>
      <c r="H71" s="40">
        <v>0</v>
      </c>
      <c r="I71" s="41">
        <v>113</v>
      </c>
      <c r="J71" s="34" t="s">
        <v>92</v>
      </c>
      <c r="K71" s="38">
        <v>36341653290.43</v>
      </c>
      <c r="L71" s="41"/>
      <c r="M71" s="203">
        <v>0</v>
      </c>
      <c r="N71" s="41">
        <v>113</v>
      </c>
      <c r="O71" s="195">
        <v>32084949816</v>
      </c>
      <c r="P71" s="41"/>
      <c r="Q71" s="214"/>
      <c r="R71" s="41"/>
      <c r="S71" s="216"/>
      <c r="T71" s="45">
        <f t="shared" si="9"/>
        <v>113</v>
      </c>
      <c r="U71" s="45">
        <f t="shared" si="37"/>
        <v>32084949816</v>
      </c>
      <c r="V71" s="48">
        <f t="shared" si="38"/>
        <v>1</v>
      </c>
      <c r="W71" s="48">
        <f t="shared" si="26"/>
        <v>0.88286984523208423</v>
      </c>
      <c r="X71" s="49">
        <f t="shared" si="35"/>
        <v>113</v>
      </c>
      <c r="Y71" s="51">
        <f t="shared" si="36"/>
        <v>32084949816</v>
      </c>
      <c r="Z71" s="48">
        <f t="shared" si="39"/>
        <v>1</v>
      </c>
      <c r="AA71" s="48">
        <f t="shared" si="27"/>
        <v>0.88286984523208423</v>
      </c>
      <c r="AB71" s="36"/>
      <c r="AC71" s="109"/>
    </row>
    <row r="72" spans="1:29" ht="29.25" x14ac:dyDescent="0.45">
      <c r="A72" s="34"/>
      <c r="B72" s="35"/>
      <c r="C72" s="36" t="s">
        <v>292</v>
      </c>
      <c r="D72" s="36" t="s">
        <v>297</v>
      </c>
      <c r="E72" s="41">
        <v>2</v>
      </c>
      <c r="F72" s="38">
        <v>176440532.47999999</v>
      </c>
      <c r="G72" s="39">
        <v>0</v>
      </c>
      <c r="H72" s="40">
        <v>0</v>
      </c>
      <c r="I72" s="41">
        <v>2</v>
      </c>
      <c r="J72" s="34" t="s">
        <v>83</v>
      </c>
      <c r="K72" s="38">
        <v>176440532.47999999</v>
      </c>
      <c r="L72" s="41"/>
      <c r="M72" s="203">
        <v>0</v>
      </c>
      <c r="N72" s="41">
        <v>2</v>
      </c>
      <c r="O72" s="195">
        <v>164750532.47999999</v>
      </c>
      <c r="P72" s="118"/>
      <c r="Q72" s="214"/>
      <c r="R72" s="41"/>
      <c r="S72" s="216"/>
      <c r="T72" s="45">
        <f t="shared" ref="T72" si="56">+L72+N72+P72+R72</f>
        <v>2</v>
      </c>
      <c r="U72" s="222">
        <f t="shared" ref="U72" si="57">SUM(M72,O72,Q72,S72)</f>
        <v>164750532.47999999</v>
      </c>
      <c r="V72" s="48">
        <f t="shared" ref="V72" si="58">IFERROR(T72/I72,0)</f>
        <v>1</v>
      </c>
      <c r="W72" s="48">
        <f t="shared" ref="W72" si="59">IFERROR(U72/K72,0)</f>
        <v>0.93374538244875738</v>
      </c>
      <c r="X72" s="49">
        <f t="shared" ref="X72" si="60">+G72+T72</f>
        <v>2</v>
      </c>
      <c r="Y72" s="51">
        <f t="shared" ref="Y72" si="61">+H72+U72</f>
        <v>164750532.47999999</v>
      </c>
      <c r="Z72" s="48">
        <f t="shared" ref="Z72" si="62">IFERROR(X72/E72,0)</f>
        <v>1</v>
      </c>
      <c r="AA72" s="48">
        <f t="shared" ref="AA72" si="63">IFERROR(Y72/F72,0)</f>
        <v>0.93374538244875738</v>
      </c>
      <c r="AB72" s="36" t="s">
        <v>321</v>
      </c>
      <c r="AC72" s="109"/>
    </row>
    <row r="73" spans="1:29" ht="29.25" x14ac:dyDescent="0.45">
      <c r="A73" s="34"/>
      <c r="B73" s="35"/>
      <c r="C73" s="36" t="s">
        <v>226</v>
      </c>
      <c r="D73" s="36" t="s">
        <v>227</v>
      </c>
      <c r="E73" s="41">
        <v>2</v>
      </c>
      <c r="F73" s="38">
        <v>0</v>
      </c>
      <c r="G73" s="39">
        <v>0</v>
      </c>
      <c r="H73" s="40">
        <v>0</v>
      </c>
      <c r="I73" s="41">
        <v>2</v>
      </c>
      <c r="J73" s="34" t="s">
        <v>83</v>
      </c>
      <c r="K73" s="38">
        <v>0</v>
      </c>
      <c r="L73" s="41"/>
      <c r="M73" s="203">
        <v>0</v>
      </c>
      <c r="N73" s="41"/>
      <c r="O73" s="195">
        <v>0</v>
      </c>
      <c r="P73" s="118"/>
      <c r="Q73" s="214"/>
      <c r="R73" s="41"/>
      <c r="S73" s="216"/>
      <c r="T73" s="45">
        <f t="shared" si="9"/>
        <v>0</v>
      </c>
      <c r="U73" s="45">
        <f t="shared" si="37"/>
        <v>0</v>
      </c>
      <c r="V73" s="48">
        <f t="shared" si="38"/>
        <v>0</v>
      </c>
      <c r="W73" s="48">
        <f t="shared" si="26"/>
        <v>0</v>
      </c>
      <c r="X73" s="49">
        <f t="shared" si="35"/>
        <v>0</v>
      </c>
      <c r="Y73" s="51">
        <f t="shared" si="36"/>
        <v>0</v>
      </c>
      <c r="Z73" s="48">
        <f t="shared" si="39"/>
        <v>0</v>
      </c>
      <c r="AA73" s="48">
        <f t="shared" si="27"/>
        <v>0</v>
      </c>
      <c r="AB73" s="36"/>
      <c r="AC73" s="109"/>
    </row>
    <row r="74" spans="1:29" ht="63" customHeight="1" x14ac:dyDescent="0.45">
      <c r="A74" s="34"/>
      <c r="B74" s="35"/>
      <c r="C74" s="36" t="s">
        <v>228</v>
      </c>
      <c r="D74" s="36" t="s">
        <v>229</v>
      </c>
      <c r="E74" s="41">
        <v>290</v>
      </c>
      <c r="F74" s="38">
        <v>360575597.80000001</v>
      </c>
      <c r="G74" s="39">
        <v>0</v>
      </c>
      <c r="H74" s="40">
        <v>0</v>
      </c>
      <c r="I74" s="41">
        <v>290</v>
      </c>
      <c r="J74" s="34" t="s">
        <v>89</v>
      </c>
      <c r="K74" s="38">
        <v>360575597.80000001</v>
      </c>
      <c r="L74" s="41"/>
      <c r="M74" s="203">
        <v>0</v>
      </c>
      <c r="N74" s="41">
        <v>176</v>
      </c>
      <c r="O74" s="195">
        <v>3720000</v>
      </c>
      <c r="P74" s="118">
        <v>1</v>
      </c>
      <c r="Q74" s="214">
        <v>151141080</v>
      </c>
      <c r="R74" s="41">
        <v>113</v>
      </c>
      <c r="S74" s="216">
        <v>98692764</v>
      </c>
      <c r="T74" s="45">
        <f t="shared" si="9"/>
        <v>290</v>
      </c>
      <c r="U74" s="45">
        <f>SUM(M74,O74,Q74,S74)</f>
        <v>253553844</v>
      </c>
      <c r="V74" s="48">
        <f t="shared" si="38"/>
        <v>1</v>
      </c>
      <c r="W74" s="48">
        <f t="shared" si="26"/>
        <v>0.70319191189593033</v>
      </c>
      <c r="X74" s="49">
        <f t="shared" si="35"/>
        <v>290</v>
      </c>
      <c r="Y74" s="51">
        <f t="shared" si="36"/>
        <v>253553844</v>
      </c>
      <c r="Z74" s="48">
        <f t="shared" si="39"/>
        <v>1</v>
      </c>
      <c r="AA74" s="48">
        <f t="shared" si="27"/>
        <v>0.70319191189593033</v>
      </c>
      <c r="AB74" s="36" t="s">
        <v>321</v>
      </c>
      <c r="AC74" s="109"/>
    </row>
    <row r="75" spans="1:29" ht="29.25" x14ac:dyDescent="0.45">
      <c r="A75" s="34"/>
      <c r="B75" s="35"/>
      <c r="C75" s="226" t="s">
        <v>93</v>
      </c>
      <c r="D75" s="36" t="s">
        <v>125</v>
      </c>
      <c r="E75" s="41">
        <v>290</v>
      </c>
      <c r="F75" s="38">
        <v>217295699</v>
      </c>
      <c r="G75" s="39">
        <v>0</v>
      </c>
      <c r="H75" s="40">
        <v>0</v>
      </c>
      <c r="I75" s="41">
        <v>290</v>
      </c>
      <c r="J75" s="34" t="s">
        <v>95</v>
      </c>
      <c r="K75" s="38">
        <v>217295699</v>
      </c>
      <c r="L75" s="41"/>
      <c r="M75" s="203">
        <v>0</v>
      </c>
      <c r="N75" s="41">
        <v>173</v>
      </c>
      <c r="O75" s="195">
        <v>23028000</v>
      </c>
      <c r="P75" s="118">
        <v>117</v>
      </c>
      <c r="Q75" s="214">
        <v>157528414</v>
      </c>
      <c r="R75" s="41"/>
      <c r="S75" s="216"/>
      <c r="T75" s="45">
        <f t="shared" si="9"/>
        <v>290</v>
      </c>
      <c r="U75" s="45">
        <f>SUM(M75,O75,Q75,S75)</f>
        <v>180556414</v>
      </c>
      <c r="V75" s="48">
        <f t="shared" si="38"/>
        <v>1</v>
      </c>
      <c r="W75" s="48">
        <f t="shared" si="26"/>
        <v>0.83092493238902077</v>
      </c>
      <c r="X75" s="49">
        <f t="shared" si="35"/>
        <v>290</v>
      </c>
      <c r="Y75" s="51">
        <f t="shared" si="36"/>
        <v>180556414</v>
      </c>
      <c r="Z75" s="48">
        <f t="shared" si="39"/>
        <v>1</v>
      </c>
      <c r="AA75" s="48">
        <f t="shared" si="27"/>
        <v>0.83092493238902077</v>
      </c>
      <c r="AB75" s="36"/>
      <c r="AC75" s="109"/>
    </row>
    <row r="76" spans="1:29" ht="61.5" customHeight="1" x14ac:dyDescent="0.45">
      <c r="A76" s="34"/>
      <c r="B76" s="35"/>
      <c r="C76" s="36" t="s">
        <v>126</v>
      </c>
      <c r="D76" s="36" t="s">
        <v>230</v>
      </c>
      <c r="E76" s="41">
        <v>290</v>
      </c>
      <c r="F76" s="38">
        <v>321074683</v>
      </c>
      <c r="G76" s="39">
        <v>0</v>
      </c>
      <c r="H76" s="40">
        <v>0</v>
      </c>
      <c r="I76" s="41">
        <v>290</v>
      </c>
      <c r="J76" s="34" t="s">
        <v>89</v>
      </c>
      <c r="K76" s="38">
        <v>321074683</v>
      </c>
      <c r="L76" s="41">
        <v>68</v>
      </c>
      <c r="M76" s="203">
        <v>74404000</v>
      </c>
      <c r="N76" s="41"/>
      <c r="O76" s="195">
        <v>0</v>
      </c>
      <c r="P76" s="41"/>
      <c r="Q76" s="214"/>
      <c r="R76" s="41">
        <v>222</v>
      </c>
      <c r="S76" s="216">
        <v>94630400</v>
      </c>
      <c r="T76" s="45">
        <f t="shared" si="9"/>
        <v>290</v>
      </c>
      <c r="U76" s="45">
        <f t="shared" si="37"/>
        <v>169034400</v>
      </c>
      <c r="V76" s="48">
        <f t="shared" si="38"/>
        <v>1</v>
      </c>
      <c r="W76" s="48">
        <f t="shared" si="26"/>
        <v>0.52646443008401256</v>
      </c>
      <c r="X76" s="49">
        <f t="shared" si="35"/>
        <v>290</v>
      </c>
      <c r="Y76" s="51">
        <f t="shared" si="36"/>
        <v>169034400</v>
      </c>
      <c r="Z76" s="48">
        <f t="shared" si="39"/>
        <v>1</v>
      </c>
      <c r="AA76" s="48">
        <f t="shared" si="27"/>
        <v>0.52646443008401256</v>
      </c>
      <c r="AB76" s="36" t="s">
        <v>321</v>
      </c>
      <c r="AC76" s="109"/>
    </row>
    <row r="77" spans="1:29" ht="57.75" customHeight="1" x14ac:dyDescent="0.45">
      <c r="A77" s="34"/>
      <c r="B77" s="35"/>
      <c r="C77" s="36" t="s">
        <v>96</v>
      </c>
      <c r="D77" s="36" t="s">
        <v>134</v>
      </c>
      <c r="E77" s="41">
        <v>3</v>
      </c>
      <c r="F77" s="51">
        <v>1466242576.49</v>
      </c>
      <c r="G77" s="39">
        <v>0</v>
      </c>
      <c r="H77" s="40">
        <v>0</v>
      </c>
      <c r="I77" s="41">
        <v>3</v>
      </c>
      <c r="J77" s="34" t="s">
        <v>23</v>
      </c>
      <c r="K77" s="51">
        <v>1466242576.49</v>
      </c>
      <c r="L77" s="41">
        <v>1</v>
      </c>
      <c r="M77" s="203">
        <v>60736000</v>
      </c>
      <c r="N77" s="41">
        <v>1</v>
      </c>
      <c r="O77" s="195">
        <v>148818074</v>
      </c>
      <c r="P77" s="41">
        <v>1</v>
      </c>
      <c r="Q77" s="203">
        <v>336179967</v>
      </c>
      <c r="R77" s="41"/>
      <c r="S77" s="216">
        <v>491917690</v>
      </c>
      <c r="T77" s="45">
        <f t="shared" si="9"/>
        <v>3</v>
      </c>
      <c r="U77" s="45">
        <f t="shared" si="37"/>
        <v>1037651731</v>
      </c>
      <c r="V77" s="48">
        <f t="shared" si="38"/>
        <v>1</v>
      </c>
      <c r="W77" s="48">
        <f t="shared" si="26"/>
        <v>0.70769444813422855</v>
      </c>
      <c r="X77" s="49">
        <f t="shared" si="35"/>
        <v>3</v>
      </c>
      <c r="Y77" s="51">
        <f t="shared" si="36"/>
        <v>1037651731</v>
      </c>
      <c r="Z77" s="48">
        <f t="shared" si="39"/>
        <v>1</v>
      </c>
      <c r="AA77" s="48">
        <f t="shared" si="27"/>
        <v>0.70769444813422855</v>
      </c>
      <c r="AB77" s="36" t="s">
        <v>321</v>
      </c>
      <c r="AC77" s="109"/>
    </row>
    <row r="78" spans="1:29" ht="49.5" customHeight="1" x14ac:dyDescent="0.45">
      <c r="A78" s="34"/>
      <c r="B78" s="35"/>
      <c r="C78" s="36" t="s">
        <v>98</v>
      </c>
      <c r="D78" s="36" t="s">
        <v>231</v>
      </c>
      <c r="E78" s="41">
        <v>3</v>
      </c>
      <c r="F78" s="38">
        <v>500630776</v>
      </c>
      <c r="G78" s="39">
        <v>0</v>
      </c>
      <c r="H78" s="40">
        <v>0</v>
      </c>
      <c r="I78" s="41">
        <v>3</v>
      </c>
      <c r="J78" s="34" t="s">
        <v>23</v>
      </c>
      <c r="K78" s="38">
        <v>500630776</v>
      </c>
      <c r="L78" s="41"/>
      <c r="M78" s="203">
        <v>0</v>
      </c>
      <c r="N78" s="41">
        <v>2</v>
      </c>
      <c r="O78" s="38">
        <v>179530000</v>
      </c>
      <c r="P78" s="41"/>
      <c r="Q78" s="203">
        <v>77079700</v>
      </c>
      <c r="R78" s="41">
        <v>1</v>
      </c>
      <c r="S78" s="216">
        <v>105610000</v>
      </c>
      <c r="T78" s="45">
        <f t="shared" si="9"/>
        <v>3</v>
      </c>
      <c r="U78" s="45">
        <f t="shared" si="37"/>
        <v>362219700</v>
      </c>
      <c r="V78" s="48">
        <f t="shared" si="38"/>
        <v>1</v>
      </c>
      <c r="W78" s="48">
        <f t="shared" si="26"/>
        <v>0.72352663352841895</v>
      </c>
      <c r="X78" s="49">
        <f t="shared" si="35"/>
        <v>3</v>
      </c>
      <c r="Y78" s="51">
        <f t="shared" si="36"/>
        <v>362219700</v>
      </c>
      <c r="Z78" s="48">
        <f t="shared" si="39"/>
        <v>1</v>
      </c>
      <c r="AA78" s="48">
        <f t="shared" si="27"/>
        <v>0.72352663352841895</v>
      </c>
      <c r="AB78" s="36" t="s">
        <v>321</v>
      </c>
      <c r="AC78" s="109"/>
    </row>
    <row r="79" spans="1:29" ht="29.25" x14ac:dyDescent="0.45">
      <c r="A79" s="34"/>
      <c r="B79" s="35"/>
      <c r="C79" s="36" t="s">
        <v>100</v>
      </c>
      <c r="D79" s="36" t="s">
        <v>127</v>
      </c>
      <c r="E79" s="41">
        <v>113</v>
      </c>
      <c r="F79" s="38">
        <v>492888300.01999998</v>
      </c>
      <c r="G79" s="39">
        <v>0</v>
      </c>
      <c r="H79" s="40">
        <v>0</v>
      </c>
      <c r="I79" s="41">
        <v>113</v>
      </c>
      <c r="J79" s="34" t="s">
        <v>101</v>
      </c>
      <c r="K79" s="38">
        <v>492888300.01999998</v>
      </c>
      <c r="L79" s="41"/>
      <c r="M79" s="203">
        <v>0</v>
      </c>
      <c r="N79" s="41">
        <v>93</v>
      </c>
      <c r="O79" s="38">
        <v>141086400</v>
      </c>
      <c r="P79" s="41">
        <v>20</v>
      </c>
      <c r="Q79" s="214">
        <v>336747900</v>
      </c>
      <c r="R79" s="41"/>
      <c r="S79" s="216"/>
      <c r="T79" s="45">
        <f t="shared" si="9"/>
        <v>113</v>
      </c>
      <c r="U79" s="45">
        <f t="shared" si="37"/>
        <v>477834300</v>
      </c>
      <c r="V79" s="48">
        <f t="shared" si="38"/>
        <v>1</v>
      </c>
      <c r="W79" s="48">
        <f t="shared" si="26"/>
        <v>0.96945758294650297</v>
      </c>
      <c r="X79" s="49">
        <f t="shared" si="35"/>
        <v>113</v>
      </c>
      <c r="Y79" s="51">
        <f t="shared" si="36"/>
        <v>477834300</v>
      </c>
      <c r="Z79" s="48">
        <f t="shared" si="39"/>
        <v>1</v>
      </c>
      <c r="AA79" s="48">
        <f t="shared" si="27"/>
        <v>0.96945758294650297</v>
      </c>
      <c r="AB79" s="36"/>
      <c r="AC79" s="109"/>
    </row>
    <row r="80" spans="1:29" ht="63" customHeight="1" x14ac:dyDescent="0.45">
      <c r="A80" s="34"/>
      <c r="B80" s="35"/>
      <c r="C80" s="36" t="s">
        <v>102</v>
      </c>
      <c r="D80" s="36" t="s">
        <v>103</v>
      </c>
      <c r="E80" s="41">
        <v>2</v>
      </c>
      <c r="F80" s="38">
        <v>365238078</v>
      </c>
      <c r="G80" s="39">
        <v>0</v>
      </c>
      <c r="H80" s="40">
        <v>0</v>
      </c>
      <c r="I80" s="41">
        <v>2</v>
      </c>
      <c r="J80" s="34" t="s">
        <v>104</v>
      </c>
      <c r="K80" s="38">
        <v>365238078</v>
      </c>
      <c r="L80" s="41"/>
      <c r="M80" s="203">
        <v>0</v>
      </c>
      <c r="N80" s="41">
        <v>1</v>
      </c>
      <c r="O80" s="38">
        <v>21018000</v>
      </c>
      <c r="P80" s="41"/>
      <c r="Q80" s="214"/>
      <c r="R80" s="41">
        <v>1</v>
      </c>
      <c r="S80" s="216">
        <v>128640000</v>
      </c>
      <c r="T80" s="45">
        <f t="shared" si="9"/>
        <v>2</v>
      </c>
      <c r="U80" s="45">
        <f t="shared" si="37"/>
        <v>149658000</v>
      </c>
      <c r="V80" s="48">
        <f t="shared" si="38"/>
        <v>1</v>
      </c>
      <c r="W80" s="48">
        <f t="shared" si="26"/>
        <v>0.40975464776156223</v>
      </c>
      <c r="X80" s="49">
        <f t="shared" si="35"/>
        <v>2</v>
      </c>
      <c r="Y80" s="51">
        <f t="shared" si="36"/>
        <v>149658000</v>
      </c>
      <c r="Z80" s="48">
        <f t="shared" si="39"/>
        <v>1</v>
      </c>
      <c r="AA80" s="48">
        <f t="shared" si="27"/>
        <v>0.40975464776156223</v>
      </c>
      <c r="AB80" s="36" t="s">
        <v>321</v>
      </c>
      <c r="AC80" s="109"/>
    </row>
    <row r="81" spans="1:29" ht="19.5" x14ac:dyDescent="0.45">
      <c r="A81" s="34"/>
      <c r="B81" s="35"/>
      <c r="C81" s="259" t="s">
        <v>105</v>
      </c>
      <c r="D81" s="36" t="s">
        <v>106</v>
      </c>
      <c r="E81" s="41">
        <v>65</v>
      </c>
      <c r="F81" s="38">
        <v>1151374528.8299999</v>
      </c>
      <c r="G81" s="39">
        <v>0</v>
      </c>
      <c r="H81" s="40">
        <v>0</v>
      </c>
      <c r="I81" s="41">
        <v>65</v>
      </c>
      <c r="J81" s="34" t="s">
        <v>83</v>
      </c>
      <c r="K81" s="38">
        <v>1151374528.8299999</v>
      </c>
      <c r="L81" s="41"/>
      <c r="M81" s="203">
        <v>0</v>
      </c>
      <c r="N81" s="41">
        <v>52</v>
      </c>
      <c r="O81" s="38">
        <v>893480120.37</v>
      </c>
      <c r="P81" s="41">
        <v>13</v>
      </c>
      <c r="Q81" s="214">
        <v>246204408.46000001</v>
      </c>
      <c r="R81" s="41"/>
      <c r="S81" s="216"/>
      <c r="T81" s="45">
        <f t="shared" si="9"/>
        <v>65</v>
      </c>
      <c r="U81" s="222">
        <f t="shared" si="37"/>
        <v>1139684528.8299999</v>
      </c>
      <c r="V81" s="48">
        <f t="shared" si="38"/>
        <v>1</v>
      </c>
      <c r="W81" s="48">
        <f t="shared" si="26"/>
        <v>0.98984691800340663</v>
      </c>
      <c r="X81" s="49">
        <f t="shared" si="35"/>
        <v>65</v>
      </c>
      <c r="Y81" s="51">
        <f t="shared" si="36"/>
        <v>1139684528.8299999</v>
      </c>
      <c r="Z81" s="48">
        <f t="shared" si="39"/>
        <v>1</v>
      </c>
      <c r="AA81" s="48">
        <f t="shared" si="27"/>
        <v>0.98984691800340663</v>
      </c>
      <c r="AB81" s="36" t="s">
        <v>321</v>
      </c>
      <c r="AC81" s="109"/>
    </row>
    <row r="82" spans="1:29" ht="51.75" customHeight="1" x14ac:dyDescent="0.45">
      <c r="A82" s="34"/>
      <c r="B82" s="35"/>
      <c r="C82" s="36" t="s">
        <v>107</v>
      </c>
      <c r="D82" s="36" t="s">
        <v>108</v>
      </c>
      <c r="E82" s="41">
        <v>58</v>
      </c>
      <c r="F82" s="38">
        <v>1074259180</v>
      </c>
      <c r="G82" s="39">
        <v>0</v>
      </c>
      <c r="H82" s="40">
        <v>0</v>
      </c>
      <c r="I82" s="41">
        <v>58</v>
      </c>
      <c r="J82" s="34" t="s">
        <v>78</v>
      </c>
      <c r="K82" s="38">
        <v>1074259180</v>
      </c>
      <c r="L82" s="41">
        <v>26</v>
      </c>
      <c r="M82" s="203">
        <v>551234800</v>
      </c>
      <c r="N82" s="41">
        <v>18</v>
      </c>
      <c r="O82" s="38">
        <v>415064380</v>
      </c>
      <c r="P82" s="41">
        <v>12</v>
      </c>
      <c r="Q82" s="214">
        <v>65900000</v>
      </c>
      <c r="R82" s="41">
        <v>2</v>
      </c>
      <c r="S82" s="216">
        <v>22860000</v>
      </c>
      <c r="T82" s="45">
        <f t="shared" si="9"/>
        <v>58</v>
      </c>
      <c r="U82" s="45">
        <f t="shared" si="37"/>
        <v>1055059180</v>
      </c>
      <c r="V82" s="48">
        <f t="shared" si="38"/>
        <v>1</v>
      </c>
      <c r="W82" s="48">
        <f t="shared" si="26"/>
        <v>0.98212721812626258</v>
      </c>
      <c r="X82" s="49">
        <f t="shared" si="35"/>
        <v>58</v>
      </c>
      <c r="Y82" s="51">
        <f t="shared" ref="Y82:Y102" si="64">+H82+U82</f>
        <v>1055059180</v>
      </c>
      <c r="Z82" s="48">
        <f t="shared" si="39"/>
        <v>1</v>
      </c>
      <c r="AA82" s="48">
        <f t="shared" si="27"/>
        <v>0.98212721812626258</v>
      </c>
      <c r="AB82" s="36"/>
      <c r="AC82" s="109"/>
    </row>
    <row r="83" spans="1:29" ht="48.75" x14ac:dyDescent="0.45">
      <c r="A83" s="34"/>
      <c r="B83" s="35"/>
      <c r="C83" s="36" t="s">
        <v>109</v>
      </c>
      <c r="D83" s="36" t="s">
        <v>110</v>
      </c>
      <c r="E83" s="41">
        <v>312</v>
      </c>
      <c r="F83" s="38">
        <v>1267368540</v>
      </c>
      <c r="G83" s="39">
        <v>0</v>
      </c>
      <c r="H83" s="40">
        <v>0</v>
      </c>
      <c r="I83" s="41">
        <v>312</v>
      </c>
      <c r="J83" s="34" t="s">
        <v>89</v>
      </c>
      <c r="K83" s="38">
        <v>1267368540</v>
      </c>
      <c r="L83" s="41">
        <v>82</v>
      </c>
      <c r="M83" s="203">
        <v>199780000</v>
      </c>
      <c r="N83" s="41">
        <v>64</v>
      </c>
      <c r="O83" s="38">
        <v>61807200</v>
      </c>
      <c r="P83" s="41">
        <v>149</v>
      </c>
      <c r="Q83" s="214">
        <v>539779400</v>
      </c>
      <c r="R83" s="41">
        <v>17</v>
      </c>
      <c r="S83" s="216">
        <v>121854504</v>
      </c>
      <c r="T83" s="45">
        <f t="shared" si="9"/>
        <v>312</v>
      </c>
      <c r="U83" s="45">
        <f t="shared" si="37"/>
        <v>923221104</v>
      </c>
      <c r="V83" s="48">
        <f t="shared" si="38"/>
        <v>1</v>
      </c>
      <c r="W83" s="48">
        <f t="shared" si="26"/>
        <v>0.72845512166492632</v>
      </c>
      <c r="X83" s="49">
        <f t="shared" si="35"/>
        <v>312</v>
      </c>
      <c r="Y83" s="51">
        <f t="shared" si="64"/>
        <v>923221104</v>
      </c>
      <c r="Z83" s="48">
        <f t="shared" si="39"/>
        <v>1</v>
      </c>
      <c r="AA83" s="48">
        <f t="shared" si="27"/>
        <v>0.72845512166492632</v>
      </c>
      <c r="AB83" s="36" t="s">
        <v>321</v>
      </c>
      <c r="AC83" s="109"/>
    </row>
    <row r="84" spans="1:29" ht="37.5" customHeight="1" x14ac:dyDescent="0.45">
      <c r="A84" s="34"/>
      <c r="B84" s="35"/>
      <c r="C84" s="226" t="s">
        <v>111</v>
      </c>
      <c r="D84" s="36" t="s">
        <v>232</v>
      </c>
      <c r="E84" s="41">
        <v>113</v>
      </c>
      <c r="F84" s="38">
        <v>333853177.31999999</v>
      </c>
      <c r="G84" s="39">
        <v>0</v>
      </c>
      <c r="H84" s="40">
        <v>0</v>
      </c>
      <c r="I84" s="41">
        <v>113</v>
      </c>
      <c r="J84" s="34" t="s">
        <v>92</v>
      </c>
      <c r="K84" s="38">
        <v>333853177.31999999</v>
      </c>
      <c r="L84" s="41"/>
      <c r="M84" s="203">
        <v>0</v>
      </c>
      <c r="N84" s="41">
        <v>72</v>
      </c>
      <c r="O84" s="38">
        <v>108461200</v>
      </c>
      <c r="P84" s="41">
        <v>12</v>
      </c>
      <c r="Q84" s="214">
        <v>33360000</v>
      </c>
      <c r="R84" s="41">
        <v>27</v>
      </c>
      <c r="S84" s="216">
        <v>18585900</v>
      </c>
      <c r="T84" s="45">
        <f t="shared" si="9"/>
        <v>111</v>
      </c>
      <c r="U84" s="45">
        <f t="shared" si="37"/>
        <v>160407100</v>
      </c>
      <c r="V84" s="48">
        <f t="shared" si="38"/>
        <v>0.98230088495575218</v>
      </c>
      <c r="W84" s="48">
        <f t="shared" si="26"/>
        <v>0.480471988577928</v>
      </c>
      <c r="X84" s="49">
        <f t="shared" si="35"/>
        <v>111</v>
      </c>
      <c r="Y84" s="51">
        <f t="shared" si="64"/>
        <v>160407100</v>
      </c>
      <c r="Z84" s="48">
        <f t="shared" si="39"/>
        <v>0.98230088495575218</v>
      </c>
      <c r="AA84" s="48">
        <f t="shared" si="27"/>
        <v>0.480471988577928</v>
      </c>
      <c r="AB84" s="36"/>
      <c r="AC84" s="109"/>
    </row>
    <row r="85" spans="1:29" ht="42.75" customHeight="1" x14ac:dyDescent="0.45">
      <c r="A85" s="34"/>
      <c r="B85" s="35"/>
      <c r="C85" s="36" t="s">
        <v>112</v>
      </c>
      <c r="D85" s="36" t="s">
        <v>233</v>
      </c>
      <c r="E85" s="41">
        <v>50</v>
      </c>
      <c r="F85" s="38">
        <v>4179418373.3099999</v>
      </c>
      <c r="G85" s="39">
        <v>0</v>
      </c>
      <c r="H85" s="40">
        <v>0</v>
      </c>
      <c r="I85" s="41">
        <v>50</v>
      </c>
      <c r="J85" s="34" t="s">
        <v>83</v>
      </c>
      <c r="K85" s="38">
        <v>4179418373.3099999</v>
      </c>
      <c r="L85" s="41">
        <v>12</v>
      </c>
      <c r="M85" s="203">
        <v>8090000</v>
      </c>
      <c r="N85" s="41">
        <v>34</v>
      </c>
      <c r="O85" s="38">
        <v>2928771872</v>
      </c>
      <c r="P85" s="41">
        <v>1</v>
      </c>
      <c r="Q85" s="214">
        <v>703585000</v>
      </c>
      <c r="R85" s="41">
        <v>3</v>
      </c>
      <c r="S85" s="216">
        <v>311273357.69999999</v>
      </c>
      <c r="T85" s="45">
        <f t="shared" si="9"/>
        <v>50</v>
      </c>
      <c r="U85" s="222">
        <f>SUM(M85,O85,Q85,S85)</f>
        <v>3951720229.6999998</v>
      </c>
      <c r="V85" s="48">
        <f t="shared" si="38"/>
        <v>1</v>
      </c>
      <c r="W85" s="48">
        <f t="shared" si="26"/>
        <v>0.94551917916040829</v>
      </c>
      <c r="X85" s="49">
        <f t="shared" si="35"/>
        <v>50</v>
      </c>
      <c r="Y85" s="51">
        <f t="shared" si="64"/>
        <v>3951720229.6999998</v>
      </c>
      <c r="Z85" s="48">
        <f t="shared" si="39"/>
        <v>1</v>
      </c>
      <c r="AA85" s="48">
        <f t="shared" si="27"/>
        <v>0.94551917916040829</v>
      </c>
      <c r="AB85" s="36" t="s">
        <v>321</v>
      </c>
      <c r="AC85" s="109"/>
    </row>
    <row r="86" spans="1:29" ht="29.25" x14ac:dyDescent="0.45">
      <c r="A86" s="34"/>
      <c r="B86" s="35"/>
      <c r="C86" s="226" t="s">
        <v>234</v>
      </c>
      <c r="D86" s="36" t="s">
        <v>235</v>
      </c>
      <c r="E86" s="41">
        <v>220</v>
      </c>
      <c r="F86" s="38">
        <v>199800000</v>
      </c>
      <c r="G86" s="39">
        <v>0</v>
      </c>
      <c r="H86" s="40">
        <v>0</v>
      </c>
      <c r="I86" s="41">
        <v>220</v>
      </c>
      <c r="J86" s="34" t="s">
        <v>85</v>
      </c>
      <c r="K86" s="38">
        <v>199800000</v>
      </c>
      <c r="L86" s="41"/>
      <c r="M86" s="203">
        <v>0</v>
      </c>
      <c r="N86" s="41"/>
      <c r="O86" s="38">
        <v>0</v>
      </c>
      <c r="P86" s="41"/>
      <c r="Q86" s="38">
        <v>0</v>
      </c>
      <c r="R86" s="41"/>
      <c r="S86" s="216"/>
      <c r="T86" s="45">
        <f t="shared" si="9"/>
        <v>0</v>
      </c>
      <c r="U86" s="45">
        <f t="shared" si="37"/>
        <v>0</v>
      </c>
      <c r="V86" s="48">
        <f t="shared" si="38"/>
        <v>0</v>
      </c>
      <c r="W86" s="48">
        <f t="shared" si="26"/>
        <v>0</v>
      </c>
      <c r="X86" s="49">
        <f t="shared" si="35"/>
        <v>0</v>
      </c>
      <c r="Y86" s="51">
        <f t="shared" si="64"/>
        <v>0</v>
      </c>
      <c r="Z86" s="48">
        <f t="shared" si="39"/>
        <v>0</v>
      </c>
      <c r="AA86" s="48">
        <f t="shared" si="27"/>
        <v>0</v>
      </c>
      <c r="AB86" s="36"/>
      <c r="AC86" s="109"/>
    </row>
    <row r="87" spans="1:29" ht="42" customHeight="1" x14ac:dyDescent="0.45">
      <c r="A87" s="34"/>
      <c r="B87" s="35"/>
      <c r="C87" s="36" t="s">
        <v>236</v>
      </c>
      <c r="D87" s="36" t="s">
        <v>237</v>
      </c>
      <c r="E87" s="41">
        <v>51</v>
      </c>
      <c r="F87" s="38">
        <v>21080000</v>
      </c>
      <c r="G87" s="39">
        <v>0</v>
      </c>
      <c r="H87" s="40">
        <v>0</v>
      </c>
      <c r="I87" s="41">
        <v>51</v>
      </c>
      <c r="J87" s="34" t="s">
        <v>52</v>
      </c>
      <c r="K87" s="38">
        <v>21080000</v>
      </c>
      <c r="L87" s="41"/>
      <c r="M87" s="203">
        <v>0</v>
      </c>
      <c r="N87" s="41"/>
      <c r="O87" s="38">
        <v>0</v>
      </c>
      <c r="P87" s="41"/>
      <c r="Q87" s="38">
        <v>0</v>
      </c>
      <c r="R87" s="41">
        <v>51</v>
      </c>
      <c r="S87" s="216"/>
      <c r="T87" s="45">
        <f t="shared" si="9"/>
        <v>51</v>
      </c>
      <c r="U87" s="45">
        <f t="shared" si="37"/>
        <v>0</v>
      </c>
      <c r="V87" s="48">
        <f t="shared" si="38"/>
        <v>1</v>
      </c>
      <c r="W87" s="48">
        <f t="shared" si="26"/>
        <v>0</v>
      </c>
      <c r="X87" s="49">
        <f t="shared" si="35"/>
        <v>51</v>
      </c>
      <c r="Y87" s="51">
        <f t="shared" si="64"/>
        <v>0</v>
      </c>
      <c r="Z87" s="48">
        <f t="shared" si="39"/>
        <v>1</v>
      </c>
      <c r="AA87" s="48">
        <f t="shared" si="27"/>
        <v>0</v>
      </c>
      <c r="AB87" s="36" t="s">
        <v>321</v>
      </c>
      <c r="AC87" s="109"/>
    </row>
    <row r="88" spans="1:29" ht="29.25" x14ac:dyDescent="0.45">
      <c r="A88" s="68"/>
      <c r="B88" s="69"/>
      <c r="C88" s="22" t="s">
        <v>113</v>
      </c>
      <c r="D88" s="22" t="s">
        <v>114</v>
      </c>
      <c r="E88" s="70"/>
      <c r="F88" s="24">
        <f>SUM(F89:F118)</f>
        <v>30882038099.73</v>
      </c>
      <c r="G88" s="71"/>
      <c r="H88" s="26">
        <f>SUM(H93:H118)</f>
        <v>0</v>
      </c>
      <c r="I88" s="70"/>
      <c r="J88" s="22"/>
      <c r="K88" s="24">
        <f>SUM(K89:K118)</f>
        <v>30882038099.73</v>
      </c>
      <c r="L88" s="29"/>
      <c r="M88" s="24">
        <f>SUM(M89:M118)</f>
        <v>2882651120.9899998</v>
      </c>
      <c r="N88" s="29"/>
      <c r="O88" s="30">
        <f>SUM(O89:O118)</f>
        <v>19206532674.670002</v>
      </c>
      <c r="P88" s="70"/>
      <c r="Q88" s="24">
        <f>SUM(Q89:Q118)</f>
        <v>3933238352.5100002</v>
      </c>
      <c r="R88" s="70"/>
      <c r="S88" s="24">
        <f>SUM(S89:S118)</f>
        <v>857695086.21000004</v>
      </c>
      <c r="T88" s="101"/>
      <c r="U88" s="30">
        <f>SUM(U89:U118)</f>
        <v>26880117234.380001</v>
      </c>
      <c r="V88" s="32"/>
      <c r="W88" s="32">
        <f>IFERROR(U88/K88,0)</f>
        <v>0.87041266990131105</v>
      </c>
      <c r="X88" s="33"/>
      <c r="Y88" s="108">
        <f>+H88+U88</f>
        <v>26880117234.380001</v>
      </c>
      <c r="Z88" s="32"/>
      <c r="AA88" s="32">
        <f t="shared" ref="AA88:AA165" si="65">IFERROR(Y88/F88,0)</f>
        <v>0.87041266990131105</v>
      </c>
      <c r="AB88" s="22"/>
      <c r="AC88" s="109"/>
    </row>
    <row r="89" spans="1:29" ht="29.25" x14ac:dyDescent="0.45">
      <c r="A89" s="57"/>
      <c r="B89" s="58"/>
      <c r="C89" s="36" t="s">
        <v>276</v>
      </c>
      <c r="D89" s="36" t="s">
        <v>302</v>
      </c>
      <c r="E89" s="41">
        <v>1</v>
      </c>
      <c r="F89" s="38">
        <v>944831800.82000005</v>
      </c>
      <c r="G89" s="39">
        <v>0</v>
      </c>
      <c r="H89" s="40">
        <v>0</v>
      </c>
      <c r="I89" s="41">
        <v>1</v>
      </c>
      <c r="J89" s="34" t="s">
        <v>83</v>
      </c>
      <c r="K89" s="38">
        <v>944831800.82000005</v>
      </c>
      <c r="L89" s="42">
        <v>1</v>
      </c>
      <c r="M89" s="83">
        <v>530404711.97000003</v>
      </c>
      <c r="N89" s="42"/>
      <c r="O89" s="54">
        <v>414427088.85000002</v>
      </c>
      <c r="P89" s="42"/>
      <c r="Q89" s="211"/>
      <c r="R89" s="42"/>
      <c r="S89" s="216"/>
      <c r="T89" s="45">
        <f>+L89+N89+P89+R89</f>
        <v>1</v>
      </c>
      <c r="U89" s="79">
        <f>+M89+O89+Q89+S89</f>
        <v>944831800.82000005</v>
      </c>
      <c r="V89" s="47">
        <f t="shared" ref="V89:V90" si="66">IFERROR(T89/I89,0)</f>
        <v>1</v>
      </c>
      <c r="W89" s="47">
        <f t="shared" ref="W89:W165" si="67">IFERROR(U89/K89,0)</f>
        <v>1</v>
      </c>
      <c r="X89" s="80">
        <f t="shared" ref="X89" si="68">+G89+T89</f>
        <v>1</v>
      </c>
      <c r="Y89" s="51">
        <f t="shared" ref="Y89" si="69">+H89+U89</f>
        <v>944831800.82000005</v>
      </c>
      <c r="Z89" s="47">
        <f t="shared" ref="Z89" si="70">IFERROR(X89/E89,0)</f>
        <v>1</v>
      </c>
      <c r="AA89" s="47">
        <f t="shared" si="65"/>
        <v>1</v>
      </c>
      <c r="AB89" s="59"/>
      <c r="AC89" s="109"/>
    </row>
    <row r="90" spans="1:29" ht="19.5" x14ac:dyDescent="0.45">
      <c r="A90" s="57"/>
      <c r="B90" s="58"/>
      <c r="C90" s="36" t="s">
        <v>289</v>
      </c>
      <c r="D90" s="36" t="s">
        <v>303</v>
      </c>
      <c r="E90" s="41">
        <v>7</v>
      </c>
      <c r="F90" s="38">
        <v>277676112.98000002</v>
      </c>
      <c r="G90" s="39">
        <v>0</v>
      </c>
      <c r="H90" s="40">
        <v>0</v>
      </c>
      <c r="I90" s="41">
        <v>7</v>
      </c>
      <c r="J90" s="34" t="s">
        <v>83</v>
      </c>
      <c r="K90" s="38">
        <v>277676112.98000002</v>
      </c>
      <c r="L90" s="42"/>
      <c r="M90" s="83">
        <v>0</v>
      </c>
      <c r="N90" s="42">
        <v>7</v>
      </c>
      <c r="O90" s="54">
        <v>277676112.98000002</v>
      </c>
      <c r="P90" s="42"/>
      <c r="Q90" s="211"/>
      <c r="R90" s="42"/>
      <c r="S90" s="216"/>
      <c r="T90" s="45">
        <f t="shared" ref="T90:U105" si="71">+L90+N90+P90+R90</f>
        <v>7</v>
      </c>
      <c r="U90" s="79">
        <f t="shared" si="71"/>
        <v>277676112.98000002</v>
      </c>
      <c r="V90" s="47">
        <f t="shared" si="66"/>
        <v>1</v>
      </c>
      <c r="W90" s="47">
        <f t="shared" ref="W90" si="72">IFERROR(U90/K90,0)</f>
        <v>1</v>
      </c>
      <c r="X90" s="80">
        <f t="shared" ref="X90" si="73">+G90+T90</f>
        <v>7</v>
      </c>
      <c r="Y90" s="51">
        <f t="shared" ref="Y90" si="74">+H90+U90</f>
        <v>277676112.98000002</v>
      </c>
      <c r="Z90" s="47">
        <f t="shared" ref="Z90" si="75">IFERROR(X90/E90,0)</f>
        <v>1</v>
      </c>
      <c r="AA90" s="47">
        <f t="shared" ref="AA90" si="76">IFERROR(Y90/F90,0)</f>
        <v>1</v>
      </c>
      <c r="AB90" s="59"/>
      <c r="AC90" s="109"/>
    </row>
    <row r="91" spans="1:29" ht="36.75" customHeight="1" x14ac:dyDescent="0.45">
      <c r="A91" s="57"/>
      <c r="B91" s="58"/>
      <c r="C91" s="36" t="s">
        <v>293</v>
      </c>
      <c r="D91" s="36" t="s">
        <v>305</v>
      </c>
      <c r="E91" s="41">
        <v>1</v>
      </c>
      <c r="F91" s="38">
        <v>598537795.50999999</v>
      </c>
      <c r="G91" s="39">
        <v>0</v>
      </c>
      <c r="H91" s="40">
        <v>0</v>
      </c>
      <c r="I91" s="41">
        <v>1</v>
      </c>
      <c r="J91" s="34" t="s">
        <v>304</v>
      </c>
      <c r="K91" s="38">
        <v>598537795.50999999</v>
      </c>
      <c r="L91" s="42">
        <v>1</v>
      </c>
      <c r="M91" s="83">
        <v>28344000</v>
      </c>
      <c r="N91" s="42"/>
      <c r="O91" s="54">
        <v>0</v>
      </c>
      <c r="P91" s="42"/>
      <c r="Q91" s="211">
        <v>570193795.50999999</v>
      </c>
      <c r="R91" s="42"/>
      <c r="S91" s="216"/>
      <c r="T91" s="45">
        <f t="shared" ref="T91" si="77">+L91+N91+P91+R91</f>
        <v>1</v>
      </c>
      <c r="U91" s="79">
        <f t="shared" si="71"/>
        <v>598537795.50999999</v>
      </c>
      <c r="V91" s="47">
        <f t="shared" ref="V91" si="78">IFERROR(T91/I91,0)</f>
        <v>1</v>
      </c>
      <c r="W91" s="47">
        <f t="shared" ref="W91" si="79">IFERROR(U91/K91,0)</f>
        <v>1</v>
      </c>
      <c r="X91" s="80">
        <f t="shared" ref="X91" si="80">+G91+T91</f>
        <v>1</v>
      </c>
      <c r="Y91" s="51">
        <f t="shared" ref="Y91" si="81">+H91+U91</f>
        <v>598537795.50999999</v>
      </c>
      <c r="Z91" s="47">
        <f t="shared" ref="Z91" si="82">IFERROR(X91/E91,0)</f>
        <v>1</v>
      </c>
      <c r="AA91" s="47">
        <f t="shared" ref="AA91" si="83">IFERROR(Y91/F91,0)</f>
        <v>1</v>
      </c>
      <c r="AB91" s="59"/>
      <c r="AC91" s="109"/>
    </row>
    <row r="92" spans="1:29" ht="36.75" customHeight="1" x14ac:dyDescent="0.45">
      <c r="A92" s="57"/>
      <c r="B92" s="58"/>
      <c r="C92" s="36" t="s">
        <v>294</v>
      </c>
      <c r="D92" s="36" t="s">
        <v>306</v>
      </c>
      <c r="E92" s="41">
        <v>2</v>
      </c>
      <c r="F92" s="38">
        <v>190890000.02000001</v>
      </c>
      <c r="G92" s="39">
        <v>0</v>
      </c>
      <c r="H92" s="40">
        <v>0</v>
      </c>
      <c r="I92" s="41">
        <v>2</v>
      </c>
      <c r="J92" s="34" t="s">
        <v>83</v>
      </c>
      <c r="K92" s="38">
        <v>190890000.02000001</v>
      </c>
      <c r="L92" s="42"/>
      <c r="M92" s="83">
        <v>0</v>
      </c>
      <c r="N92" s="42">
        <v>1</v>
      </c>
      <c r="O92" s="54">
        <v>181900000.02000001</v>
      </c>
      <c r="P92" s="42">
        <v>1</v>
      </c>
      <c r="Q92" s="211">
        <v>8990000</v>
      </c>
      <c r="R92" s="42"/>
      <c r="S92" s="216"/>
      <c r="T92" s="45">
        <f t="shared" ref="T92" si="84">+L92+N92+P92+R92</f>
        <v>2</v>
      </c>
      <c r="U92" s="79">
        <f t="shared" si="71"/>
        <v>190890000.02000001</v>
      </c>
      <c r="V92" s="47">
        <f t="shared" ref="V92" si="85">IFERROR(T92/I92,0)</f>
        <v>1</v>
      </c>
      <c r="W92" s="47">
        <f t="shared" ref="W92" si="86">IFERROR(U92/K92,0)</f>
        <v>1</v>
      </c>
      <c r="X92" s="80">
        <f t="shared" ref="X92" si="87">+G92+T92</f>
        <v>2</v>
      </c>
      <c r="Y92" s="51">
        <f t="shared" ref="Y92" si="88">+H92+U92</f>
        <v>190890000.02000001</v>
      </c>
      <c r="Z92" s="47">
        <f t="shared" ref="Z92" si="89">IFERROR(X92/E92,0)</f>
        <v>1</v>
      </c>
      <c r="AA92" s="47">
        <f t="shared" ref="AA92" si="90">IFERROR(Y92/F92,0)</f>
        <v>1</v>
      </c>
      <c r="AB92" s="59"/>
      <c r="AC92" s="109"/>
    </row>
    <row r="93" spans="1:29" ht="29.25" x14ac:dyDescent="0.45">
      <c r="A93" s="57"/>
      <c r="B93" s="58"/>
      <c r="C93" s="36" t="s">
        <v>115</v>
      </c>
      <c r="D93" s="36" t="s">
        <v>116</v>
      </c>
      <c r="E93" s="41">
        <v>1</v>
      </c>
      <c r="F93" s="38">
        <v>615580000.00999999</v>
      </c>
      <c r="G93" s="39"/>
      <c r="H93" s="40">
        <v>0</v>
      </c>
      <c r="I93" s="41">
        <v>1</v>
      </c>
      <c r="J93" s="34" t="s">
        <v>78</v>
      </c>
      <c r="K93" s="38">
        <v>615580000.00999999</v>
      </c>
      <c r="L93" s="42">
        <v>1</v>
      </c>
      <c r="M93" s="83">
        <v>195570000</v>
      </c>
      <c r="N93" s="42"/>
      <c r="O93" s="54">
        <v>214720000.00999999</v>
      </c>
      <c r="P93" s="42"/>
      <c r="Q93" s="211">
        <v>205290000</v>
      </c>
      <c r="R93" s="42"/>
      <c r="S93" s="216"/>
      <c r="T93" s="45">
        <f t="shared" si="9"/>
        <v>1</v>
      </c>
      <c r="U93" s="79">
        <f t="shared" si="71"/>
        <v>615580000.00999999</v>
      </c>
      <c r="V93" s="47">
        <f t="shared" ref="V93:V131" si="91">IFERROR(T93/I93,0)</f>
        <v>1</v>
      </c>
      <c r="W93" s="47">
        <f t="shared" si="26"/>
        <v>1</v>
      </c>
      <c r="X93" s="80">
        <f t="shared" ref="X93:Y112" si="92">+G93+T93</f>
        <v>1</v>
      </c>
      <c r="Y93" s="51">
        <f t="shared" si="64"/>
        <v>615580000.00999999</v>
      </c>
      <c r="Z93" s="47">
        <f t="shared" si="39"/>
        <v>1</v>
      </c>
      <c r="AA93" s="47">
        <f t="shared" si="27"/>
        <v>1</v>
      </c>
      <c r="AB93" s="59"/>
      <c r="AC93" s="109"/>
    </row>
    <row r="94" spans="1:29" ht="29.25" x14ac:dyDescent="0.45">
      <c r="A94" s="57"/>
      <c r="B94" s="58"/>
      <c r="C94" s="36" t="s">
        <v>117</v>
      </c>
      <c r="D94" s="36" t="s">
        <v>238</v>
      </c>
      <c r="E94" s="41">
        <v>21</v>
      </c>
      <c r="F94" s="38">
        <v>848145830</v>
      </c>
      <c r="G94" s="39">
        <v>0</v>
      </c>
      <c r="H94" s="40">
        <v>0</v>
      </c>
      <c r="I94" s="41">
        <v>21</v>
      </c>
      <c r="J94" s="34" t="s">
        <v>78</v>
      </c>
      <c r="K94" s="38">
        <v>848145830</v>
      </c>
      <c r="L94" s="42">
        <v>5</v>
      </c>
      <c r="M94" s="83">
        <v>90889000</v>
      </c>
      <c r="N94" s="42">
        <v>9</v>
      </c>
      <c r="O94" s="54">
        <v>703621830</v>
      </c>
      <c r="P94" s="42">
        <v>7</v>
      </c>
      <c r="Q94" s="211">
        <v>43965000</v>
      </c>
      <c r="R94" s="42"/>
      <c r="S94" s="216"/>
      <c r="T94" s="45">
        <f t="shared" si="9"/>
        <v>21</v>
      </c>
      <c r="U94" s="79">
        <f t="shared" si="71"/>
        <v>838475830</v>
      </c>
      <c r="V94" s="47">
        <f t="shared" si="91"/>
        <v>1</v>
      </c>
      <c r="W94" s="47">
        <f t="shared" si="26"/>
        <v>0.98859865879432551</v>
      </c>
      <c r="X94" s="80">
        <f t="shared" si="92"/>
        <v>21</v>
      </c>
      <c r="Y94" s="51">
        <f t="shared" si="64"/>
        <v>838475830</v>
      </c>
      <c r="Z94" s="47">
        <f t="shared" si="39"/>
        <v>1</v>
      </c>
      <c r="AA94" s="47">
        <f t="shared" si="27"/>
        <v>0.98859865879432551</v>
      </c>
      <c r="AB94" s="59" t="s">
        <v>321</v>
      </c>
      <c r="AC94" s="109"/>
    </row>
    <row r="95" spans="1:29" ht="29.25" x14ac:dyDescent="0.45">
      <c r="A95" s="57"/>
      <c r="B95" s="58"/>
      <c r="C95" s="36" t="s">
        <v>112</v>
      </c>
      <c r="D95" s="36" t="s">
        <v>239</v>
      </c>
      <c r="E95" s="41">
        <v>6</v>
      </c>
      <c r="F95" s="38">
        <v>408315000</v>
      </c>
      <c r="G95" s="39">
        <v>0</v>
      </c>
      <c r="H95" s="40">
        <v>0</v>
      </c>
      <c r="I95" s="41">
        <v>6</v>
      </c>
      <c r="J95" s="34" t="s">
        <v>83</v>
      </c>
      <c r="K95" s="38">
        <v>408315000</v>
      </c>
      <c r="L95" s="42">
        <v>1</v>
      </c>
      <c r="M95" s="83">
        <v>175500000</v>
      </c>
      <c r="N95" s="42">
        <v>4</v>
      </c>
      <c r="O95" s="54">
        <v>27555000</v>
      </c>
      <c r="P95" s="42">
        <v>1</v>
      </c>
      <c r="Q95" s="211">
        <v>195600000</v>
      </c>
      <c r="R95" s="42"/>
      <c r="S95" s="216"/>
      <c r="T95" s="45">
        <f t="shared" si="9"/>
        <v>6</v>
      </c>
      <c r="U95" s="79">
        <f t="shared" si="71"/>
        <v>398655000</v>
      </c>
      <c r="V95" s="47">
        <f t="shared" si="91"/>
        <v>1</v>
      </c>
      <c r="W95" s="47">
        <f t="shared" si="26"/>
        <v>0.97634179493773188</v>
      </c>
      <c r="X95" s="80">
        <f t="shared" si="92"/>
        <v>6</v>
      </c>
      <c r="Y95" s="51">
        <f t="shared" si="64"/>
        <v>398655000</v>
      </c>
      <c r="Z95" s="47">
        <f t="shared" si="39"/>
        <v>1</v>
      </c>
      <c r="AA95" s="47">
        <f t="shared" si="27"/>
        <v>0.97634179493773188</v>
      </c>
      <c r="AB95" s="59" t="s">
        <v>321</v>
      </c>
      <c r="AC95" s="109"/>
    </row>
    <row r="96" spans="1:29" ht="29.25" x14ac:dyDescent="0.45">
      <c r="A96" s="57"/>
      <c r="B96" s="58"/>
      <c r="C96" s="36" t="s">
        <v>316</v>
      </c>
      <c r="D96" s="36" t="s">
        <v>307</v>
      </c>
      <c r="E96" s="41">
        <v>2</v>
      </c>
      <c r="F96" s="38">
        <v>190880000</v>
      </c>
      <c r="G96" s="39">
        <v>0</v>
      </c>
      <c r="H96" s="40">
        <v>0</v>
      </c>
      <c r="I96" s="41">
        <v>2</v>
      </c>
      <c r="J96" s="34" t="s">
        <v>83</v>
      </c>
      <c r="K96" s="38">
        <v>190880000</v>
      </c>
      <c r="L96" s="42"/>
      <c r="M96" s="83">
        <v>0</v>
      </c>
      <c r="N96" s="42">
        <v>1</v>
      </c>
      <c r="O96" s="54">
        <v>8980000</v>
      </c>
      <c r="P96" s="42">
        <v>1</v>
      </c>
      <c r="Q96" s="211">
        <v>181900000</v>
      </c>
      <c r="R96" s="42"/>
      <c r="S96" s="216"/>
      <c r="T96" s="45">
        <f t="shared" ref="T96" si="93">+L96+N96+P96+R96</f>
        <v>2</v>
      </c>
      <c r="U96" s="79">
        <f t="shared" si="71"/>
        <v>190880000</v>
      </c>
      <c r="V96" s="47">
        <f t="shared" ref="V96" si="94">IFERROR(T96/I96,0)</f>
        <v>1</v>
      </c>
      <c r="W96" s="47">
        <f t="shared" ref="W96" si="95">IFERROR(U96/K96,0)</f>
        <v>1</v>
      </c>
      <c r="X96" s="80">
        <f t="shared" ref="X96" si="96">+G96+T96</f>
        <v>2</v>
      </c>
      <c r="Y96" s="51">
        <f t="shared" ref="Y96" si="97">+H96+U96</f>
        <v>190880000</v>
      </c>
      <c r="Z96" s="47">
        <f t="shared" ref="Z96" si="98">IFERROR(X96/E96,0)</f>
        <v>1</v>
      </c>
      <c r="AA96" s="47">
        <f t="shared" ref="AA96" si="99">IFERROR(Y96/F96,0)</f>
        <v>1</v>
      </c>
      <c r="AB96" s="59"/>
      <c r="AC96" s="109"/>
    </row>
    <row r="97" spans="1:29" ht="29.25" x14ac:dyDescent="0.45">
      <c r="A97" s="57"/>
      <c r="B97" s="58"/>
      <c r="C97" s="36" t="s">
        <v>107</v>
      </c>
      <c r="D97" s="36" t="s">
        <v>118</v>
      </c>
      <c r="E97" s="41">
        <v>42</v>
      </c>
      <c r="F97" s="38">
        <v>80418000</v>
      </c>
      <c r="G97" s="39">
        <v>0</v>
      </c>
      <c r="H97" s="40">
        <v>0</v>
      </c>
      <c r="I97" s="41">
        <v>42</v>
      </c>
      <c r="J97" s="34" t="s">
        <v>78</v>
      </c>
      <c r="K97" s="38">
        <v>80418000</v>
      </c>
      <c r="L97" s="42"/>
      <c r="M97" s="83">
        <v>0</v>
      </c>
      <c r="N97" s="42">
        <v>30</v>
      </c>
      <c r="O97" s="54">
        <v>14998000</v>
      </c>
      <c r="P97" s="42"/>
      <c r="Q97" s="211"/>
      <c r="R97" s="42">
        <v>12</v>
      </c>
      <c r="S97" s="216"/>
      <c r="T97" s="45">
        <f t="shared" si="9"/>
        <v>42</v>
      </c>
      <c r="U97" s="79">
        <f t="shared" si="71"/>
        <v>14998000</v>
      </c>
      <c r="V97" s="47">
        <f t="shared" si="91"/>
        <v>1</v>
      </c>
      <c r="W97" s="47">
        <f t="shared" si="26"/>
        <v>0.18650053470616032</v>
      </c>
      <c r="X97" s="80">
        <f t="shared" si="92"/>
        <v>42</v>
      </c>
      <c r="Y97" s="51">
        <f t="shared" si="64"/>
        <v>14998000</v>
      </c>
      <c r="Z97" s="47">
        <f t="shared" si="39"/>
        <v>1</v>
      </c>
      <c r="AA97" s="47">
        <f t="shared" si="27"/>
        <v>0.18650053470616032</v>
      </c>
      <c r="AB97" s="59" t="s">
        <v>321</v>
      </c>
      <c r="AC97" s="109"/>
    </row>
    <row r="98" spans="1:29" ht="56.25" customHeight="1" x14ac:dyDescent="0.45">
      <c r="A98" s="57"/>
      <c r="B98" s="58"/>
      <c r="C98" s="36" t="s">
        <v>119</v>
      </c>
      <c r="D98" s="59" t="s">
        <v>120</v>
      </c>
      <c r="E98" s="41">
        <v>300</v>
      </c>
      <c r="F98" s="38">
        <v>797048000</v>
      </c>
      <c r="G98" s="39">
        <v>0</v>
      </c>
      <c r="H98" s="40">
        <v>0</v>
      </c>
      <c r="I98" s="41">
        <v>300</v>
      </c>
      <c r="J98" s="34" t="s">
        <v>52</v>
      </c>
      <c r="K98" s="38">
        <v>797048000</v>
      </c>
      <c r="L98" s="42"/>
      <c r="M98" s="83">
        <v>0</v>
      </c>
      <c r="N98" s="42"/>
      <c r="O98" s="54">
        <v>0</v>
      </c>
      <c r="P98" s="42">
        <v>292</v>
      </c>
      <c r="Q98" s="215">
        <v>758648000</v>
      </c>
      <c r="R98" s="42">
        <v>8</v>
      </c>
      <c r="S98" s="216"/>
      <c r="T98" s="45">
        <f t="shared" ref="T98" si="100">+L98+N98+P98+R98</f>
        <v>300</v>
      </c>
      <c r="U98" s="79">
        <f t="shared" si="71"/>
        <v>758648000</v>
      </c>
      <c r="V98" s="47">
        <f t="shared" ref="V98" si="101">IFERROR(T98/I98,0)</f>
        <v>1</v>
      </c>
      <c r="W98" s="47">
        <f t="shared" ref="W98" si="102">IFERROR(U98/K98,0)</f>
        <v>0.95182222400658434</v>
      </c>
      <c r="X98" s="80">
        <f t="shared" ref="X98" si="103">+G98+T98</f>
        <v>300</v>
      </c>
      <c r="Y98" s="51">
        <f t="shared" ref="Y98" si="104">+H98+U98</f>
        <v>758648000</v>
      </c>
      <c r="Z98" s="47">
        <f t="shared" ref="Z98" si="105">IFERROR(X98/E98,0)</f>
        <v>1</v>
      </c>
      <c r="AA98" s="47">
        <f t="shared" ref="AA98" si="106">IFERROR(Y98/F98,0)</f>
        <v>0.95182222400658434</v>
      </c>
      <c r="AB98" s="59" t="s">
        <v>321</v>
      </c>
      <c r="AC98" s="109"/>
    </row>
    <row r="99" spans="1:29" ht="56.25" customHeight="1" x14ac:dyDescent="0.45">
      <c r="A99" s="57"/>
      <c r="B99" s="58"/>
      <c r="C99" s="226" t="s">
        <v>241</v>
      </c>
      <c r="D99" s="59" t="s">
        <v>240</v>
      </c>
      <c r="E99" s="41">
        <v>2000</v>
      </c>
      <c r="F99" s="38">
        <v>225000000</v>
      </c>
      <c r="G99" s="39">
        <v>0</v>
      </c>
      <c r="H99" s="40">
        <v>0</v>
      </c>
      <c r="I99" s="41">
        <v>2000</v>
      </c>
      <c r="J99" s="34" t="s">
        <v>85</v>
      </c>
      <c r="K99" s="38">
        <v>225000000</v>
      </c>
      <c r="L99" s="42"/>
      <c r="M99" s="83">
        <v>0</v>
      </c>
      <c r="N99" s="42"/>
      <c r="O99" s="54">
        <v>0</v>
      </c>
      <c r="P99" s="42"/>
      <c r="Q99" s="215"/>
      <c r="R99" s="42"/>
      <c r="S99" s="216"/>
      <c r="T99" s="45">
        <f t="shared" si="9"/>
        <v>0</v>
      </c>
      <c r="U99" s="79">
        <f t="shared" si="71"/>
        <v>0</v>
      </c>
      <c r="V99" s="47">
        <f t="shared" si="91"/>
        <v>0</v>
      </c>
      <c r="W99" s="47">
        <f t="shared" si="26"/>
        <v>0</v>
      </c>
      <c r="X99" s="80">
        <f t="shared" si="92"/>
        <v>0</v>
      </c>
      <c r="Y99" s="51">
        <f t="shared" si="64"/>
        <v>0</v>
      </c>
      <c r="Z99" s="47">
        <f t="shared" si="39"/>
        <v>0</v>
      </c>
      <c r="AA99" s="47">
        <f t="shared" si="27"/>
        <v>0</v>
      </c>
      <c r="AB99" s="59"/>
      <c r="AC99" s="109"/>
    </row>
    <row r="100" spans="1:29" ht="43.5" customHeight="1" x14ac:dyDescent="0.45">
      <c r="A100" s="34"/>
      <c r="B100" s="35"/>
      <c r="C100" s="36" t="s">
        <v>86</v>
      </c>
      <c r="D100" s="36" t="s">
        <v>242</v>
      </c>
      <c r="E100" s="41">
        <v>300</v>
      </c>
      <c r="F100" s="78">
        <v>360981508</v>
      </c>
      <c r="G100" s="39">
        <v>0</v>
      </c>
      <c r="H100" s="40">
        <v>0</v>
      </c>
      <c r="I100" s="41">
        <v>300</v>
      </c>
      <c r="J100" s="34" t="s">
        <v>85</v>
      </c>
      <c r="K100" s="78">
        <v>360981508</v>
      </c>
      <c r="L100" s="42"/>
      <c r="M100" s="83">
        <v>0</v>
      </c>
      <c r="N100" s="42">
        <v>212</v>
      </c>
      <c r="O100" s="54">
        <v>41374900</v>
      </c>
      <c r="P100" s="42">
        <v>12</v>
      </c>
      <c r="Q100" s="211">
        <v>172239508</v>
      </c>
      <c r="R100" s="42">
        <v>76</v>
      </c>
      <c r="S100" s="216">
        <v>7420000</v>
      </c>
      <c r="T100" s="45">
        <f t="shared" si="9"/>
        <v>300</v>
      </c>
      <c r="U100" s="79">
        <f t="shared" si="71"/>
        <v>221034408</v>
      </c>
      <c r="V100" s="47">
        <f t="shared" si="91"/>
        <v>1</v>
      </c>
      <c r="W100" s="47">
        <f t="shared" si="26"/>
        <v>0.61231504412685867</v>
      </c>
      <c r="X100" s="80">
        <f t="shared" si="92"/>
        <v>300</v>
      </c>
      <c r="Y100" s="51">
        <f t="shared" si="64"/>
        <v>221034408</v>
      </c>
      <c r="Z100" s="47">
        <f t="shared" si="39"/>
        <v>1</v>
      </c>
      <c r="AA100" s="47">
        <f t="shared" si="27"/>
        <v>0.61231504412685867</v>
      </c>
      <c r="AB100" s="36" t="s">
        <v>321</v>
      </c>
      <c r="AC100" s="109"/>
    </row>
    <row r="101" spans="1:29" ht="61.5" customHeight="1" x14ac:dyDescent="0.45">
      <c r="A101" s="34"/>
      <c r="B101" s="35"/>
      <c r="C101" s="259" t="s">
        <v>121</v>
      </c>
      <c r="D101" s="36" t="s">
        <v>243</v>
      </c>
      <c r="E101" s="41">
        <v>260</v>
      </c>
      <c r="F101" s="38">
        <v>3312000000</v>
      </c>
      <c r="G101" s="39">
        <v>0</v>
      </c>
      <c r="H101" s="40">
        <v>0</v>
      </c>
      <c r="I101" s="41">
        <v>260</v>
      </c>
      <c r="J101" s="34" t="s">
        <v>89</v>
      </c>
      <c r="K101" s="38">
        <v>3312000000</v>
      </c>
      <c r="L101" s="42">
        <v>97</v>
      </c>
      <c r="M101" s="83">
        <v>864200000</v>
      </c>
      <c r="N101" s="42">
        <v>112</v>
      </c>
      <c r="O101" s="54">
        <v>1050100000</v>
      </c>
      <c r="P101" s="42">
        <v>14</v>
      </c>
      <c r="Q101" s="211">
        <v>658500000</v>
      </c>
      <c r="R101" s="42">
        <v>37</v>
      </c>
      <c r="S101" s="216">
        <v>486500000</v>
      </c>
      <c r="T101" s="45">
        <f t="shared" si="9"/>
        <v>260</v>
      </c>
      <c r="U101" s="79">
        <f t="shared" si="71"/>
        <v>3059300000</v>
      </c>
      <c r="V101" s="47">
        <f t="shared" si="91"/>
        <v>1</v>
      </c>
      <c r="W101" s="47">
        <f t="shared" si="26"/>
        <v>0.92370169082125608</v>
      </c>
      <c r="X101" s="80">
        <f t="shared" si="92"/>
        <v>260</v>
      </c>
      <c r="Y101" s="51">
        <f t="shared" si="64"/>
        <v>3059300000</v>
      </c>
      <c r="Z101" s="47">
        <f t="shared" si="39"/>
        <v>1</v>
      </c>
      <c r="AA101" s="47">
        <f t="shared" si="27"/>
        <v>0.92370169082125608</v>
      </c>
      <c r="AB101" s="36"/>
      <c r="AC101" s="109"/>
    </row>
    <row r="102" spans="1:29" ht="69" customHeight="1" x14ac:dyDescent="0.45">
      <c r="A102" s="34"/>
      <c r="B102" s="35"/>
      <c r="C102" s="36" t="s">
        <v>122</v>
      </c>
      <c r="D102" s="36" t="s">
        <v>244</v>
      </c>
      <c r="E102" s="41">
        <v>236</v>
      </c>
      <c r="F102" s="38">
        <v>262417907.97999999</v>
      </c>
      <c r="G102" s="39">
        <v>0</v>
      </c>
      <c r="H102" s="40">
        <v>0</v>
      </c>
      <c r="I102" s="41">
        <v>236</v>
      </c>
      <c r="J102" s="34" t="s">
        <v>89</v>
      </c>
      <c r="K102" s="38">
        <v>262417907.97999999</v>
      </c>
      <c r="L102" s="42"/>
      <c r="M102" s="83">
        <v>0</v>
      </c>
      <c r="N102" s="42">
        <v>198</v>
      </c>
      <c r="O102" s="54">
        <v>133070500</v>
      </c>
      <c r="P102" s="42">
        <v>28</v>
      </c>
      <c r="Q102" s="211">
        <v>39848766</v>
      </c>
      <c r="R102" s="42">
        <v>10</v>
      </c>
      <c r="S102" s="216"/>
      <c r="T102" s="45">
        <f t="shared" si="9"/>
        <v>236</v>
      </c>
      <c r="U102" s="79">
        <f t="shared" si="71"/>
        <v>172919266</v>
      </c>
      <c r="V102" s="47">
        <f t="shared" si="91"/>
        <v>1</v>
      </c>
      <c r="W102" s="47">
        <f t="shared" si="26"/>
        <v>0.65894613416847647</v>
      </c>
      <c r="X102" s="80">
        <f t="shared" si="92"/>
        <v>236</v>
      </c>
      <c r="Y102" s="51">
        <f t="shared" si="64"/>
        <v>172919266</v>
      </c>
      <c r="Z102" s="47">
        <f t="shared" si="39"/>
        <v>1</v>
      </c>
      <c r="AA102" s="47">
        <f t="shared" si="27"/>
        <v>0.65894613416847647</v>
      </c>
      <c r="AB102" s="36" t="s">
        <v>321</v>
      </c>
      <c r="AC102" s="109"/>
    </row>
    <row r="103" spans="1:29" ht="32.25" customHeight="1" x14ac:dyDescent="0.45">
      <c r="A103" s="57"/>
      <c r="B103" s="58"/>
      <c r="C103" s="36" t="s">
        <v>91</v>
      </c>
      <c r="D103" s="59" t="s">
        <v>123</v>
      </c>
      <c r="E103" s="37">
        <v>41</v>
      </c>
      <c r="F103" s="38">
        <v>479231399.80000001</v>
      </c>
      <c r="G103" s="39">
        <v>0</v>
      </c>
      <c r="H103" s="40">
        <v>0</v>
      </c>
      <c r="I103" s="37">
        <v>41</v>
      </c>
      <c r="J103" s="57" t="s">
        <v>92</v>
      </c>
      <c r="K103" s="38">
        <v>479231399.80000001</v>
      </c>
      <c r="L103" s="42"/>
      <c r="M103" s="83">
        <v>0</v>
      </c>
      <c r="N103" s="42">
        <v>34</v>
      </c>
      <c r="O103" s="81">
        <v>168764200</v>
      </c>
      <c r="P103" s="42">
        <v>1</v>
      </c>
      <c r="Q103" s="211">
        <v>109594700</v>
      </c>
      <c r="R103" s="42">
        <v>6</v>
      </c>
      <c r="S103" s="216">
        <v>7620000</v>
      </c>
      <c r="T103" s="45">
        <f t="shared" si="9"/>
        <v>41</v>
      </c>
      <c r="U103" s="79">
        <f t="shared" si="71"/>
        <v>285978900</v>
      </c>
      <c r="V103" s="47">
        <f t="shared" si="91"/>
        <v>1</v>
      </c>
      <c r="W103" s="47">
        <f t="shared" si="26"/>
        <v>0.59674491304065003</v>
      </c>
      <c r="X103" s="80">
        <f t="shared" si="92"/>
        <v>41</v>
      </c>
      <c r="Y103" s="51">
        <f t="shared" si="92"/>
        <v>285978900</v>
      </c>
      <c r="Z103" s="47">
        <f t="shared" si="39"/>
        <v>1</v>
      </c>
      <c r="AA103" s="47">
        <f t="shared" si="27"/>
        <v>0.59674491304065003</v>
      </c>
      <c r="AB103" s="59" t="s">
        <v>321</v>
      </c>
      <c r="AC103" s="109"/>
    </row>
    <row r="104" spans="1:29" ht="43.5" customHeight="1" x14ac:dyDescent="0.45">
      <c r="A104" s="34"/>
      <c r="B104" s="35"/>
      <c r="C104" s="198" t="s">
        <v>124</v>
      </c>
      <c r="D104" s="36" t="s">
        <v>245</v>
      </c>
      <c r="E104" s="41">
        <v>41</v>
      </c>
      <c r="F104" s="38">
        <v>16515460000</v>
      </c>
      <c r="G104" s="39">
        <v>0</v>
      </c>
      <c r="H104" s="40">
        <v>0</v>
      </c>
      <c r="I104" s="41">
        <v>41</v>
      </c>
      <c r="J104" s="34" t="s">
        <v>92</v>
      </c>
      <c r="K104" s="38">
        <v>16515460000</v>
      </c>
      <c r="L104" s="42"/>
      <c r="M104" s="83">
        <v>0</v>
      </c>
      <c r="N104" s="42">
        <v>41</v>
      </c>
      <c r="O104" s="81">
        <v>14494264358</v>
      </c>
      <c r="P104" s="42"/>
      <c r="Q104" s="211"/>
      <c r="R104" s="42"/>
      <c r="S104" s="216"/>
      <c r="T104" s="45">
        <f t="shared" si="9"/>
        <v>41</v>
      </c>
      <c r="U104" s="79">
        <f t="shared" si="71"/>
        <v>14494264358</v>
      </c>
      <c r="V104" s="48">
        <f t="shared" si="91"/>
        <v>1</v>
      </c>
      <c r="W104" s="48">
        <f t="shared" si="26"/>
        <v>0.8776179626846603</v>
      </c>
      <c r="X104" s="49">
        <f t="shared" si="92"/>
        <v>41</v>
      </c>
      <c r="Y104" s="51">
        <f t="shared" si="92"/>
        <v>14494264358</v>
      </c>
      <c r="Z104" s="48">
        <f t="shared" si="39"/>
        <v>1</v>
      </c>
      <c r="AA104" s="48">
        <f t="shared" si="27"/>
        <v>0.8776179626846603</v>
      </c>
      <c r="AB104" s="36"/>
      <c r="AC104" s="109"/>
    </row>
    <row r="105" spans="1:29" ht="57" customHeight="1" x14ac:dyDescent="0.45">
      <c r="A105" s="34"/>
      <c r="B105" s="35"/>
      <c r="C105" s="36" t="s">
        <v>246</v>
      </c>
      <c r="D105" s="36" t="s">
        <v>247</v>
      </c>
      <c r="E105" s="41">
        <v>48</v>
      </c>
      <c r="F105" s="38">
        <v>68238859.390000001</v>
      </c>
      <c r="G105" s="39">
        <v>0</v>
      </c>
      <c r="H105" s="40">
        <v>0</v>
      </c>
      <c r="I105" s="41">
        <v>48</v>
      </c>
      <c r="J105" s="57" t="s">
        <v>89</v>
      </c>
      <c r="K105" s="38">
        <v>68238859.390000001</v>
      </c>
      <c r="L105" s="42"/>
      <c r="M105" s="83">
        <v>0</v>
      </c>
      <c r="N105" s="42"/>
      <c r="O105" s="81">
        <v>0</v>
      </c>
      <c r="P105" s="42">
        <v>44</v>
      </c>
      <c r="Q105" s="211">
        <v>24411000</v>
      </c>
      <c r="R105" s="42">
        <v>4</v>
      </c>
      <c r="S105" s="216"/>
      <c r="T105" s="45">
        <f t="shared" si="9"/>
        <v>48</v>
      </c>
      <c r="U105" s="79">
        <f t="shared" si="71"/>
        <v>24411000</v>
      </c>
      <c r="V105" s="47">
        <f t="shared" si="91"/>
        <v>1</v>
      </c>
      <c r="W105" s="47">
        <f t="shared" si="26"/>
        <v>0.35772872258145172</v>
      </c>
      <c r="X105" s="49">
        <f t="shared" si="92"/>
        <v>48</v>
      </c>
      <c r="Y105" s="51">
        <f t="shared" si="92"/>
        <v>24411000</v>
      </c>
      <c r="Z105" s="47">
        <f t="shared" si="39"/>
        <v>1</v>
      </c>
      <c r="AA105" s="47">
        <f t="shared" si="27"/>
        <v>0.35772872258145172</v>
      </c>
      <c r="AB105" s="36" t="s">
        <v>321</v>
      </c>
      <c r="AC105" s="109"/>
    </row>
    <row r="106" spans="1:29" ht="57" customHeight="1" x14ac:dyDescent="0.45">
      <c r="A106" s="34"/>
      <c r="B106" s="35"/>
      <c r="C106" s="36" t="s">
        <v>228</v>
      </c>
      <c r="D106" s="36" t="s">
        <v>248</v>
      </c>
      <c r="E106" s="41">
        <v>130</v>
      </c>
      <c r="F106" s="38">
        <v>117754637</v>
      </c>
      <c r="G106" s="39">
        <v>0</v>
      </c>
      <c r="H106" s="40">
        <v>0</v>
      </c>
      <c r="I106" s="41">
        <v>130</v>
      </c>
      <c r="J106" s="34" t="s">
        <v>89</v>
      </c>
      <c r="K106" s="38">
        <v>117754637</v>
      </c>
      <c r="L106" s="42"/>
      <c r="M106" s="83">
        <v>0</v>
      </c>
      <c r="N106" s="42"/>
      <c r="O106" s="81">
        <v>0</v>
      </c>
      <c r="P106" s="42"/>
      <c r="Q106" s="211">
        <v>0</v>
      </c>
      <c r="R106" s="42">
        <v>130</v>
      </c>
      <c r="S106" s="216"/>
      <c r="T106" s="45">
        <f t="shared" ref="T106:T169" si="107">+L106+N106+P106+R106</f>
        <v>130</v>
      </c>
      <c r="U106" s="79">
        <f t="shared" ref="U106:U118" si="108">+M106+O106+Q106+S106</f>
        <v>0</v>
      </c>
      <c r="V106" s="47">
        <f t="shared" si="91"/>
        <v>1</v>
      </c>
      <c r="W106" s="47">
        <f t="shared" si="26"/>
        <v>0</v>
      </c>
      <c r="X106" s="49">
        <f t="shared" si="92"/>
        <v>130</v>
      </c>
      <c r="Y106" s="51">
        <f t="shared" si="92"/>
        <v>0</v>
      </c>
      <c r="Z106" s="47">
        <f t="shared" si="39"/>
        <v>1</v>
      </c>
      <c r="AA106" s="47">
        <f t="shared" si="27"/>
        <v>0</v>
      </c>
      <c r="AB106" s="36" t="s">
        <v>321</v>
      </c>
      <c r="AC106" s="109"/>
    </row>
    <row r="107" spans="1:29" ht="39.75" customHeight="1" x14ac:dyDescent="0.45">
      <c r="A107" s="34"/>
      <c r="B107" s="35"/>
      <c r="C107" s="259" t="s">
        <v>93</v>
      </c>
      <c r="D107" s="36" t="s">
        <v>94</v>
      </c>
      <c r="E107" s="41">
        <v>130</v>
      </c>
      <c r="F107" s="82">
        <v>205939225.19999999</v>
      </c>
      <c r="G107" s="39">
        <v>0</v>
      </c>
      <c r="H107" s="40">
        <v>0</v>
      </c>
      <c r="I107" s="41">
        <v>130</v>
      </c>
      <c r="J107" s="34" t="s">
        <v>95</v>
      </c>
      <c r="K107" s="82">
        <v>205939225.19999999</v>
      </c>
      <c r="L107" s="42">
        <v>67</v>
      </c>
      <c r="M107" s="83">
        <v>94459700</v>
      </c>
      <c r="N107" s="42"/>
      <c r="O107" s="81">
        <v>0</v>
      </c>
      <c r="P107" s="42">
        <v>20</v>
      </c>
      <c r="Q107" s="215">
        <v>16450000</v>
      </c>
      <c r="R107" s="42">
        <v>43</v>
      </c>
      <c r="S107" s="216">
        <v>7870000</v>
      </c>
      <c r="T107" s="45">
        <f t="shared" si="107"/>
        <v>130</v>
      </c>
      <c r="U107" s="79">
        <f t="shared" si="108"/>
        <v>118779700</v>
      </c>
      <c r="V107" s="47">
        <f t="shared" si="91"/>
        <v>1</v>
      </c>
      <c r="W107" s="47">
        <f t="shared" si="26"/>
        <v>0.57677064621684326</v>
      </c>
      <c r="X107" s="49">
        <f t="shared" si="92"/>
        <v>130</v>
      </c>
      <c r="Y107" s="51">
        <f t="shared" si="92"/>
        <v>118779700</v>
      </c>
      <c r="Z107" s="47">
        <f t="shared" si="39"/>
        <v>1</v>
      </c>
      <c r="AA107" s="47">
        <f t="shared" si="27"/>
        <v>0.57677064621684326</v>
      </c>
      <c r="AB107" s="36" t="s">
        <v>321</v>
      </c>
      <c r="AC107" s="109"/>
    </row>
    <row r="108" spans="1:29" ht="26.55" customHeight="1" x14ac:dyDescent="0.45">
      <c r="A108" s="34"/>
      <c r="B108" s="35"/>
      <c r="C108" s="226" t="s">
        <v>126</v>
      </c>
      <c r="D108" s="36" t="s">
        <v>230</v>
      </c>
      <c r="E108" s="41">
        <v>100</v>
      </c>
      <c r="F108" s="82">
        <v>90152568</v>
      </c>
      <c r="G108" s="39">
        <v>0</v>
      </c>
      <c r="H108" s="40">
        <v>0</v>
      </c>
      <c r="I108" s="41">
        <v>100</v>
      </c>
      <c r="J108" s="34" t="s">
        <v>89</v>
      </c>
      <c r="K108" s="82">
        <v>90152568</v>
      </c>
      <c r="L108" s="42"/>
      <c r="M108" s="83">
        <v>0</v>
      </c>
      <c r="N108" s="42">
        <v>80</v>
      </c>
      <c r="O108" s="81">
        <v>12150000</v>
      </c>
      <c r="P108" s="42">
        <v>12</v>
      </c>
      <c r="Q108" s="216">
        <v>15518768</v>
      </c>
      <c r="R108" s="42">
        <v>5</v>
      </c>
      <c r="S108" s="216">
        <v>7843000</v>
      </c>
      <c r="T108" s="45">
        <f t="shared" si="107"/>
        <v>97</v>
      </c>
      <c r="U108" s="79">
        <f t="shared" si="108"/>
        <v>35511768</v>
      </c>
      <c r="V108" s="47">
        <f t="shared" si="91"/>
        <v>0.97</v>
      </c>
      <c r="W108" s="47">
        <f t="shared" si="26"/>
        <v>0.39390744809399109</v>
      </c>
      <c r="X108" s="49">
        <f t="shared" si="92"/>
        <v>97</v>
      </c>
      <c r="Y108" s="51">
        <f t="shared" si="92"/>
        <v>35511768</v>
      </c>
      <c r="Z108" s="47">
        <f t="shared" si="39"/>
        <v>0.97</v>
      </c>
      <c r="AA108" s="47">
        <f t="shared" si="27"/>
        <v>0.39390744809399109</v>
      </c>
      <c r="AB108" s="36"/>
      <c r="AC108" s="109"/>
    </row>
    <row r="109" spans="1:29" ht="39" x14ac:dyDescent="0.45">
      <c r="A109" s="34"/>
      <c r="B109" s="35"/>
      <c r="C109" s="36" t="s">
        <v>96</v>
      </c>
      <c r="D109" s="36" t="s">
        <v>97</v>
      </c>
      <c r="E109" s="41">
        <v>3</v>
      </c>
      <c r="F109" s="82">
        <v>1669834335.8099999</v>
      </c>
      <c r="G109" s="39">
        <v>0</v>
      </c>
      <c r="H109" s="40">
        <v>0</v>
      </c>
      <c r="I109" s="41">
        <v>3</v>
      </c>
      <c r="J109" s="34" t="s">
        <v>23</v>
      </c>
      <c r="K109" s="82">
        <v>1669834335.8099999</v>
      </c>
      <c r="L109" s="42">
        <v>1</v>
      </c>
      <c r="M109" s="83">
        <v>154902309</v>
      </c>
      <c r="N109" s="42">
        <v>1</v>
      </c>
      <c r="O109" s="44">
        <v>476238391</v>
      </c>
      <c r="P109" s="42">
        <v>1</v>
      </c>
      <c r="Q109" s="216">
        <v>544375515</v>
      </c>
      <c r="R109" s="42"/>
      <c r="S109" s="216">
        <v>302495024</v>
      </c>
      <c r="T109" s="45">
        <f t="shared" si="107"/>
        <v>3</v>
      </c>
      <c r="U109" s="79">
        <f t="shared" si="108"/>
        <v>1478011239</v>
      </c>
      <c r="V109" s="47">
        <f t="shared" si="91"/>
        <v>1</v>
      </c>
      <c r="W109" s="47">
        <f t="shared" si="26"/>
        <v>0.88512447450845433</v>
      </c>
      <c r="X109" s="49">
        <f t="shared" si="92"/>
        <v>3</v>
      </c>
      <c r="Y109" s="51">
        <f t="shared" si="92"/>
        <v>1478011239</v>
      </c>
      <c r="Z109" s="47">
        <f t="shared" si="39"/>
        <v>1</v>
      </c>
      <c r="AA109" s="47">
        <f t="shared" si="27"/>
        <v>0.88512447450845433</v>
      </c>
      <c r="AB109" s="36" t="s">
        <v>321</v>
      </c>
      <c r="AC109" s="109"/>
    </row>
    <row r="110" spans="1:29" ht="52.5" customHeight="1" x14ac:dyDescent="0.45">
      <c r="A110" s="34"/>
      <c r="B110" s="35"/>
      <c r="C110" s="36" t="s">
        <v>98</v>
      </c>
      <c r="D110" s="36" t="s">
        <v>99</v>
      </c>
      <c r="E110" s="41">
        <v>3</v>
      </c>
      <c r="F110" s="82">
        <v>62656886.869999997</v>
      </c>
      <c r="G110" s="39">
        <v>0</v>
      </c>
      <c r="H110" s="40">
        <v>0</v>
      </c>
      <c r="I110" s="41">
        <v>3</v>
      </c>
      <c r="J110" s="34" t="s">
        <v>23</v>
      </c>
      <c r="K110" s="82">
        <v>62656886.869999997</v>
      </c>
      <c r="L110" s="42"/>
      <c r="M110" s="83">
        <v>0</v>
      </c>
      <c r="N110" s="42"/>
      <c r="O110" s="159">
        <v>0</v>
      </c>
      <c r="P110" s="42">
        <v>3</v>
      </c>
      <c r="Q110" s="216">
        <v>62630000</v>
      </c>
      <c r="R110" s="42"/>
      <c r="S110" s="216"/>
      <c r="T110" s="45">
        <f t="shared" si="107"/>
        <v>3</v>
      </c>
      <c r="U110" s="79">
        <f t="shared" si="108"/>
        <v>62630000</v>
      </c>
      <c r="V110" s="47">
        <f t="shared" si="91"/>
        <v>1</v>
      </c>
      <c r="W110" s="47">
        <f t="shared" si="26"/>
        <v>0.99957088723453846</v>
      </c>
      <c r="X110" s="49">
        <f t="shared" si="92"/>
        <v>3</v>
      </c>
      <c r="Y110" s="51">
        <f t="shared" si="92"/>
        <v>62630000</v>
      </c>
      <c r="Z110" s="47">
        <f t="shared" si="39"/>
        <v>1</v>
      </c>
      <c r="AA110" s="47">
        <f t="shared" si="27"/>
        <v>0.99957088723453846</v>
      </c>
      <c r="AB110" s="36"/>
      <c r="AC110" s="109"/>
    </row>
    <row r="111" spans="1:29" ht="37.5" customHeight="1" x14ac:dyDescent="0.45">
      <c r="A111" s="34"/>
      <c r="B111" s="35"/>
      <c r="C111" s="36" t="s">
        <v>100</v>
      </c>
      <c r="D111" s="36" t="s">
        <v>127</v>
      </c>
      <c r="E111" s="41">
        <v>24</v>
      </c>
      <c r="F111" s="82">
        <v>66185025</v>
      </c>
      <c r="G111" s="39">
        <f>-G110</f>
        <v>0</v>
      </c>
      <c r="H111" s="40">
        <v>0</v>
      </c>
      <c r="I111" s="41">
        <v>24</v>
      </c>
      <c r="J111" s="34" t="s">
        <v>101</v>
      </c>
      <c r="K111" s="82">
        <v>66185025</v>
      </c>
      <c r="L111" s="42"/>
      <c r="M111" s="83">
        <v>0</v>
      </c>
      <c r="N111" s="42">
        <v>19</v>
      </c>
      <c r="O111" s="159">
        <v>14200000</v>
      </c>
      <c r="P111" s="42"/>
      <c r="Q111" s="216">
        <v>0</v>
      </c>
      <c r="R111" s="42">
        <v>5</v>
      </c>
      <c r="S111" s="216"/>
      <c r="T111" s="45">
        <f t="shared" si="107"/>
        <v>24</v>
      </c>
      <c r="U111" s="79">
        <f t="shared" si="108"/>
        <v>14200000</v>
      </c>
      <c r="V111" s="47">
        <f t="shared" si="91"/>
        <v>1</v>
      </c>
      <c r="W111" s="47">
        <f t="shared" si="26"/>
        <v>0.21455004360880728</v>
      </c>
      <c r="X111" s="49">
        <f t="shared" si="92"/>
        <v>24</v>
      </c>
      <c r="Y111" s="51">
        <f t="shared" si="92"/>
        <v>14200000</v>
      </c>
      <c r="Z111" s="47">
        <f t="shared" si="39"/>
        <v>1</v>
      </c>
      <c r="AA111" s="47">
        <f t="shared" si="27"/>
        <v>0.21455004360880728</v>
      </c>
      <c r="AB111" s="36" t="s">
        <v>321</v>
      </c>
      <c r="AC111" s="109"/>
    </row>
    <row r="112" spans="1:29" ht="69.75" customHeight="1" x14ac:dyDescent="0.45">
      <c r="A112" s="34"/>
      <c r="B112" s="35"/>
      <c r="C112" s="36" t="s">
        <v>102</v>
      </c>
      <c r="D112" s="36" t="s">
        <v>249</v>
      </c>
      <c r="E112" s="41">
        <v>2</v>
      </c>
      <c r="F112" s="82">
        <v>64925192.5</v>
      </c>
      <c r="G112" s="39">
        <f t="shared" ref="G112:G118" ca="1" si="109">-G112</f>
        <v>0</v>
      </c>
      <c r="H112" s="40">
        <v>0</v>
      </c>
      <c r="I112" s="41">
        <v>2</v>
      </c>
      <c r="J112" s="34" t="s">
        <v>104</v>
      </c>
      <c r="K112" s="82">
        <v>64925192.5</v>
      </c>
      <c r="L112" s="42"/>
      <c r="M112" s="83">
        <v>0</v>
      </c>
      <c r="N112" s="42"/>
      <c r="O112" s="159">
        <v>0</v>
      </c>
      <c r="P112" s="42"/>
      <c r="Q112" s="216">
        <v>0</v>
      </c>
      <c r="R112" s="42">
        <v>2</v>
      </c>
      <c r="S112" s="216"/>
      <c r="T112" s="45">
        <f t="shared" si="107"/>
        <v>2</v>
      </c>
      <c r="U112" s="79">
        <f t="shared" si="108"/>
        <v>0</v>
      </c>
      <c r="V112" s="47">
        <f t="shared" si="91"/>
        <v>1</v>
      </c>
      <c r="W112" s="47">
        <f t="shared" si="26"/>
        <v>0</v>
      </c>
      <c r="X112" s="49">
        <f t="shared" ref="X112:Y129" ca="1" si="110">+G112+T112</f>
        <v>0</v>
      </c>
      <c r="Y112" s="51">
        <f t="shared" si="92"/>
        <v>0</v>
      </c>
      <c r="Z112" s="47">
        <f t="shared" ca="1" si="39"/>
        <v>1</v>
      </c>
      <c r="AA112" s="47">
        <f t="shared" si="27"/>
        <v>0</v>
      </c>
      <c r="AB112" s="36" t="s">
        <v>321</v>
      </c>
      <c r="AC112" s="109"/>
    </row>
    <row r="113" spans="1:29" ht="36" customHeight="1" x14ac:dyDescent="0.45">
      <c r="A113" s="34"/>
      <c r="B113" s="35"/>
      <c r="C113" s="36" t="s">
        <v>278</v>
      </c>
      <c r="D113" s="36" t="s">
        <v>250</v>
      </c>
      <c r="E113" s="41">
        <v>24</v>
      </c>
      <c r="F113" s="82">
        <v>100000000</v>
      </c>
      <c r="G113" s="39">
        <f t="shared" ca="1" si="109"/>
        <v>0</v>
      </c>
      <c r="H113" s="40">
        <v>0</v>
      </c>
      <c r="I113" s="41">
        <v>24</v>
      </c>
      <c r="J113" s="34" t="s">
        <v>92</v>
      </c>
      <c r="K113" s="82">
        <v>100000000</v>
      </c>
      <c r="L113" s="42"/>
      <c r="M113" s="83">
        <v>0</v>
      </c>
      <c r="N113" s="42"/>
      <c r="O113" s="157">
        <v>0</v>
      </c>
      <c r="P113" s="42"/>
      <c r="Q113" s="216">
        <v>0</v>
      </c>
      <c r="R113" s="42">
        <v>24</v>
      </c>
      <c r="S113" s="216"/>
      <c r="T113" s="45">
        <f t="shared" si="107"/>
        <v>24</v>
      </c>
      <c r="U113" s="79">
        <f t="shared" si="108"/>
        <v>0</v>
      </c>
      <c r="V113" s="47">
        <f t="shared" si="91"/>
        <v>1</v>
      </c>
      <c r="W113" s="47">
        <f t="shared" si="26"/>
        <v>0</v>
      </c>
      <c r="X113" s="49">
        <f t="shared" ca="1" si="110"/>
        <v>0</v>
      </c>
      <c r="Y113" s="51">
        <f t="shared" si="110"/>
        <v>0</v>
      </c>
      <c r="Z113" s="47">
        <f t="shared" ca="1" si="39"/>
        <v>1</v>
      </c>
      <c r="AA113" s="47">
        <f t="shared" si="27"/>
        <v>0</v>
      </c>
      <c r="AB113" s="36" t="s">
        <v>321</v>
      </c>
      <c r="AC113" s="109"/>
    </row>
    <row r="114" spans="1:29" ht="19.5" x14ac:dyDescent="0.45">
      <c r="A114" s="34"/>
      <c r="B114" s="35"/>
      <c r="C114" s="36" t="s">
        <v>105</v>
      </c>
      <c r="D114" s="36" t="s">
        <v>106</v>
      </c>
      <c r="E114" s="41">
        <v>14</v>
      </c>
      <c r="F114" s="82">
        <v>1713670756.04</v>
      </c>
      <c r="G114" s="39">
        <f t="shared" ca="1" si="109"/>
        <v>0</v>
      </c>
      <c r="H114" s="40">
        <v>0</v>
      </c>
      <c r="I114" s="41">
        <v>14</v>
      </c>
      <c r="J114" s="34" t="s">
        <v>83</v>
      </c>
      <c r="K114" s="82">
        <v>1713670756.04</v>
      </c>
      <c r="L114" s="42">
        <v>5</v>
      </c>
      <c r="M114" s="83">
        <v>748381400.01999998</v>
      </c>
      <c r="N114" s="42">
        <v>7</v>
      </c>
      <c r="O114" s="44">
        <v>846942293.80999994</v>
      </c>
      <c r="P114" s="42">
        <v>2</v>
      </c>
      <c r="Q114" s="216">
        <v>80400000</v>
      </c>
      <c r="R114" s="42"/>
      <c r="S114" s="216">
        <v>37947062.210000001</v>
      </c>
      <c r="T114" s="45">
        <f t="shared" si="107"/>
        <v>14</v>
      </c>
      <c r="U114" s="79">
        <f t="shared" si="108"/>
        <v>1713670756.04</v>
      </c>
      <c r="V114" s="47">
        <f t="shared" si="91"/>
        <v>1</v>
      </c>
      <c r="W114" s="47">
        <f t="shared" si="26"/>
        <v>1</v>
      </c>
      <c r="X114" s="49">
        <f t="shared" ca="1" si="110"/>
        <v>0</v>
      </c>
      <c r="Y114" s="51">
        <f t="shared" si="110"/>
        <v>1713670756.04</v>
      </c>
      <c r="Z114" s="47">
        <f t="shared" ca="1" si="39"/>
        <v>1</v>
      </c>
      <c r="AA114" s="47">
        <f t="shared" si="27"/>
        <v>1</v>
      </c>
      <c r="AB114" s="36"/>
      <c r="AC114" s="109"/>
    </row>
    <row r="115" spans="1:29" ht="48.75" x14ac:dyDescent="0.45">
      <c r="A115" s="34"/>
      <c r="B115" s="35"/>
      <c r="C115" s="36" t="s">
        <v>109</v>
      </c>
      <c r="D115" s="36" t="s">
        <v>110</v>
      </c>
      <c r="E115" s="41">
        <v>120</v>
      </c>
      <c r="F115" s="82">
        <v>259970758.80000001</v>
      </c>
      <c r="G115" s="39">
        <f t="shared" ca="1" si="109"/>
        <v>0</v>
      </c>
      <c r="H115" s="40">
        <v>0</v>
      </c>
      <c r="I115" s="41">
        <v>120</v>
      </c>
      <c r="J115" s="34" t="s">
        <v>89</v>
      </c>
      <c r="K115" s="82">
        <v>259970758.80000001</v>
      </c>
      <c r="L115" s="42"/>
      <c r="M115" s="83">
        <v>0</v>
      </c>
      <c r="N115" s="42">
        <v>98</v>
      </c>
      <c r="O115" s="44">
        <v>125550000</v>
      </c>
      <c r="P115" s="42">
        <v>18</v>
      </c>
      <c r="Q115" s="216">
        <v>44786800</v>
      </c>
      <c r="R115" s="42">
        <v>4</v>
      </c>
      <c r="S115" s="216"/>
      <c r="T115" s="45">
        <f t="shared" si="107"/>
        <v>120</v>
      </c>
      <c r="U115" s="79">
        <f t="shared" si="108"/>
        <v>170336800</v>
      </c>
      <c r="V115" s="47">
        <f t="shared" si="91"/>
        <v>1</v>
      </c>
      <c r="W115" s="47">
        <f t="shared" si="26"/>
        <v>0.65521522799817278</v>
      </c>
      <c r="X115" s="49">
        <f t="shared" ca="1" si="110"/>
        <v>0</v>
      </c>
      <c r="Y115" s="51">
        <f t="shared" si="110"/>
        <v>170336800</v>
      </c>
      <c r="Z115" s="47">
        <f t="shared" ca="1" si="39"/>
        <v>1</v>
      </c>
      <c r="AA115" s="47">
        <f t="shared" si="27"/>
        <v>0.65521522799817278</v>
      </c>
      <c r="AB115" s="36" t="s">
        <v>321</v>
      </c>
      <c r="AC115" s="109"/>
    </row>
    <row r="116" spans="1:29" ht="19.5" x14ac:dyDescent="0.45">
      <c r="A116" s="34"/>
      <c r="B116" s="35"/>
      <c r="C116" s="226" t="s">
        <v>251</v>
      </c>
      <c r="D116" s="36" t="s">
        <v>252</v>
      </c>
      <c r="E116" s="41">
        <v>518</v>
      </c>
      <c r="F116" s="82">
        <v>155400000</v>
      </c>
      <c r="G116" s="39">
        <f t="shared" ca="1" si="109"/>
        <v>0</v>
      </c>
      <c r="H116" s="40">
        <v>0</v>
      </c>
      <c r="I116" s="41">
        <v>518</v>
      </c>
      <c r="J116" s="34" t="s">
        <v>52</v>
      </c>
      <c r="K116" s="82">
        <v>155400000</v>
      </c>
      <c r="L116" s="42"/>
      <c r="M116" s="83">
        <v>0</v>
      </c>
      <c r="N116" s="42"/>
      <c r="O116" s="44">
        <v>0</v>
      </c>
      <c r="P116" s="42"/>
      <c r="Q116" s="216">
        <v>0</v>
      </c>
      <c r="R116" s="42"/>
      <c r="S116" s="216"/>
      <c r="T116" s="45">
        <f t="shared" si="107"/>
        <v>0</v>
      </c>
      <c r="U116" s="79">
        <f t="shared" si="108"/>
        <v>0</v>
      </c>
      <c r="V116" s="47">
        <f>IFERROR(T116/I116,0)</f>
        <v>0</v>
      </c>
      <c r="W116" s="47">
        <f t="shared" si="26"/>
        <v>0</v>
      </c>
      <c r="X116" s="49">
        <f t="shared" ca="1" si="110"/>
        <v>0</v>
      </c>
      <c r="Y116" s="51">
        <f t="shared" si="110"/>
        <v>0</v>
      </c>
      <c r="Z116" s="47">
        <f ca="1">IFERROR(X116/E116,0)</f>
        <v>0</v>
      </c>
      <c r="AA116" s="47">
        <f t="shared" si="27"/>
        <v>0</v>
      </c>
      <c r="AB116" s="36"/>
      <c r="AC116" s="109"/>
    </row>
    <row r="117" spans="1:29" ht="29.25" x14ac:dyDescent="0.45">
      <c r="A117" s="34"/>
      <c r="B117" s="35"/>
      <c r="C117" s="36" t="s">
        <v>290</v>
      </c>
      <c r="D117" s="36" t="s">
        <v>298</v>
      </c>
      <c r="E117" s="41">
        <v>1</v>
      </c>
      <c r="F117" s="82">
        <v>199896500</v>
      </c>
      <c r="G117" s="39">
        <f t="shared" ca="1" si="109"/>
        <v>0</v>
      </c>
      <c r="H117" s="40">
        <v>0</v>
      </c>
      <c r="I117" s="41">
        <v>1</v>
      </c>
      <c r="J117" s="34" t="s">
        <v>83</v>
      </c>
      <c r="K117" s="82">
        <v>199896500</v>
      </c>
      <c r="L117" s="42"/>
      <c r="M117" s="83">
        <v>0</v>
      </c>
      <c r="N117" s="42"/>
      <c r="O117" s="44">
        <v>0</v>
      </c>
      <c r="P117" s="42">
        <v>1</v>
      </c>
      <c r="Q117" s="216">
        <v>199896500</v>
      </c>
      <c r="R117" s="42"/>
      <c r="S117" s="216"/>
      <c r="T117" s="45">
        <f t="shared" ref="T117" si="111">+L117+N117+P117+R117</f>
        <v>1</v>
      </c>
      <c r="U117" s="79">
        <f t="shared" si="108"/>
        <v>199896500</v>
      </c>
      <c r="V117" s="47">
        <f t="shared" ref="V117" si="112">IFERROR(T117/I117,0)</f>
        <v>1</v>
      </c>
      <c r="W117" s="47">
        <f t="shared" ref="W117" si="113">IFERROR(U117/K117,0)</f>
        <v>1</v>
      </c>
      <c r="X117" s="49">
        <f t="shared" ref="X117" ca="1" si="114">+G117+T117</f>
        <v>0</v>
      </c>
      <c r="Y117" s="51">
        <f t="shared" ref="Y117" si="115">+H117+U117</f>
        <v>199896500</v>
      </c>
      <c r="Z117" s="47">
        <f t="shared" ca="1" si="39"/>
        <v>1</v>
      </c>
      <c r="AA117" s="47">
        <f>IFERROR(Y117/F117,0)</f>
        <v>1</v>
      </c>
      <c r="AB117" s="36"/>
      <c r="AC117" s="109"/>
    </row>
    <row r="118" spans="1:29" ht="19.5" x14ac:dyDescent="0.45">
      <c r="A118" s="34"/>
      <c r="B118" s="35"/>
      <c r="C118" s="36" t="s">
        <v>236</v>
      </c>
      <c r="D118" s="36" t="s">
        <v>237</v>
      </c>
      <c r="E118" s="41">
        <v>50</v>
      </c>
      <c r="F118" s="82">
        <v>0</v>
      </c>
      <c r="G118" s="39">
        <f t="shared" ca="1" si="109"/>
        <v>0</v>
      </c>
      <c r="H118" s="40">
        <v>0</v>
      </c>
      <c r="I118" s="41">
        <v>50</v>
      </c>
      <c r="J118" s="34" t="s">
        <v>52</v>
      </c>
      <c r="K118" s="82">
        <v>0</v>
      </c>
      <c r="L118" s="42"/>
      <c r="M118" s="83">
        <v>0</v>
      </c>
      <c r="N118" s="42"/>
      <c r="O118" s="159">
        <v>0</v>
      </c>
      <c r="P118" s="42"/>
      <c r="Q118" s="216">
        <v>0</v>
      </c>
      <c r="R118" s="42"/>
      <c r="S118" s="216"/>
      <c r="T118" s="45">
        <f t="shared" si="107"/>
        <v>0</v>
      </c>
      <c r="U118" s="79">
        <f t="shared" si="108"/>
        <v>0</v>
      </c>
      <c r="V118" s="47">
        <f t="shared" si="91"/>
        <v>0</v>
      </c>
      <c r="W118" s="47">
        <f t="shared" si="26"/>
        <v>0</v>
      </c>
      <c r="X118" s="49">
        <f t="shared" ca="1" si="110"/>
        <v>0</v>
      </c>
      <c r="Y118" s="51">
        <f t="shared" si="110"/>
        <v>0</v>
      </c>
      <c r="Z118" s="47">
        <f ca="1">IFERROR(X118/E118,0)</f>
        <v>0</v>
      </c>
      <c r="AA118" s="47">
        <f t="shared" si="27"/>
        <v>0</v>
      </c>
      <c r="AB118" s="36"/>
      <c r="AC118" s="109"/>
    </row>
    <row r="119" spans="1:29" ht="19.5" x14ac:dyDescent="0.45">
      <c r="A119" s="68"/>
      <c r="B119" s="69"/>
      <c r="C119" s="22" t="s">
        <v>128</v>
      </c>
      <c r="D119" s="22" t="s">
        <v>129</v>
      </c>
      <c r="E119" s="70"/>
      <c r="F119" s="24">
        <f>SUM(F120:F136)</f>
        <v>8037213177.1199989</v>
      </c>
      <c r="G119" s="71"/>
      <c r="H119" s="26">
        <f>SUM(H120:H132)</f>
        <v>0</v>
      </c>
      <c r="I119" s="70"/>
      <c r="J119" s="22"/>
      <c r="K119" s="24">
        <f>SUM(K120:K136)</f>
        <v>8037213177.1199989</v>
      </c>
      <c r="L119" s="29"/>
      <c r="M119" s="199">
        <f>SUM(M120:M136)</f>
        <v>553130642.28999996</v>
      </c>
      <c r="N119" s="29"/>
      <c r="O119" s="30">
        <f>SUM(O120:O136)</f>
        <v>2652573002.2800002</v>
      </c>
      <c r="P119" s="70"/>
      <c r="Q119" s="24">
        <f>SUM(Q120:Q136)</f>
        <v>652894278</v>
      </c>
      <c r="R119" s="70"/>
      <c r="S119" s="24">
        <f>SUM(S120:S136)</f>
        <v>465440000</v>
      </c>
      <c r="T119" s="101"/>
      <c r="U119" s="30">
        <f>SUM(U120:U136)</f>
        <v>4324037922.5699997</v>
      </c>
      <c r="V119" s="32"/>
      <c r="W119" s="32">
        <f t="shared" si="67"/>
        <v>0.53800214418593362</v>
      </c>
      <c r="X119" s="33"/>
      <c r="Y119" s="30">
        <f>+H119+U119</f>
        <v>4324037922.5699997</v>
      </c>
      <c r="Z119" s="32"/>
      <c r="AA119" s="32">
        <f t="shared" si="65"/>
        <v>0.53800214418593362</v>
      </c>
      <c r="AB119" s="22"/>
      <c r="AC119" s="109"/>
    </row>
    <row r="120" spans="1:29" ht="29.25" x14ac:dyDescent="0.45">
      <c r="A120" s="34"/>
      <c r="B120" s="35"/>
      <c r="C120" s="36" t="s">
        <v>317</v>
      </c>
      <c r="D120" s="36" t="s">
        <v>130</v>
      </c>
      <c r="E120" s="41">
        <v>1</v>
      </c>
      <c r="F120" s="38">
        <v>410000000</v>
      </c>
      <c r="G120" s="39">
        <v>0</v>
      </c>
      <c r="H120" s="40">
        <v>0</v>
      </c>
      <c r="I120" s="41">
        <v>1</v>
      </c>
      <c r="J120" s="34" t="s">
        <v>78</v>
      </c>
      <c r="K120" s="38">
        <v>410000000</v>
      </c>
      <c r="L120" s="42"/>
      <c r="M120" s="83">
        <v>0</v>
      </c>
      <c r="N120" s="42"/>
      <c r="O120" s="84">
        <v>0</v>
      </c>
      <c r="P120" s="42"/>
      <c r="Q120" s="210"/>
      <c r="R120" s="42">
        <v>1</v>
      </c>
      <c r="S120" s="219"/>
      <c r="T120" s="45">
        <f t="shared" si="107"/>
        <v>1</v>
      </c>
      <c r="U120" s="50">
        <f t="shared" ref="U120:U136" si="116">+M120+O120+Q120+S120</f>
        <v>0</v>
      </c>
      <c r="V120" s="47">
        <f t="shared" si="91"/>
        <v>1</v>
      </c>
      <c r="W120" s="85">
        <f t="shared" si="26"/>
        <v>0</v>
      </c>
      <c r="X120" s="49">
        <f t="shared" ref="X120:Y136" si="117">+G120+T120</f>
        <v>1</v>
      </c>
      <c r="Y120" s="38">
        <f t="shared" si="110"/>
        <v>0</v>
      </c>
      <c r="Z120" s="48">
        <f t="shared" si="39"/>
        <v>1</v>
      </c>
      <c r="AA120" s="48">
        <f t="shared" si="27"/>
        <v>0</v>
      </c>
      <c r="AB120" s="36" t="s">
        <v>321</v>
      </c>
      <c r="AC120" s="109"/>
    </row>
    <row r="121" spans="1:29" ht="28.5" customHeight="1" x14ac:dyDescent="0.45">
      <c r="A121" s="34"/>
      <c r="B121" s="35"/>
      <c r="C121" s="36" t="s">
        <v>313</v>
      </c>
      <c r="D121" s="36" t="s">
        <v>314</v>
      </c>
      <c r="E121" s="41">
        <v>2</v>
      </c>
      <c r="F121" s="38">
        <v>64500000</v>
      </c>
      <c r="G121" s="39">
        <v>0</v>
      </c>
      <c r="H121" s="40">
        <v>0</v>
      </c>
      <c r="I121" s="41">
        <v>2</v>
      </c>
      <c r="J121" s="34" t="s">
        <v>52</v>
      </c>
      <c r="K121" s="38">
        <v>64500000</v>
      </c>
      <c r="L121" s="42"/>
      <c r="M121" s="83">
        <v>0</v>
      </c>
      <c r="N121" s="42"/>
      <c r="O121" s="84">
        <v>0</v>
      </c>
      <c r="P121" s="42"/>
      <c r="Q121" s="210"/>
      <c r="R121" s="42">
        <v>2</v>
      </c>
      <c r="S121" s="219"/>
      <c r="T121" s="45">
        <f t="shared" ref="T121" si="118">+L121+N121+P121+R121</f>
        <v>2</v>
      </c>
      <c r="U121" s="50"/>
      <c r="V121" s="47">
        <f t="shared" ref="V121" si="119">IFERROR(T121/I121,0)</f>
        <v>1</v>
      </c>
      <c r="W121" s="85">
        <f t="shared" ref="W121" si="120">IFERROR(U121/K121,0)</f>
        <v>0</v>
      </c>
      <c r="X121" s="49">
        <f t="shared" ref="X121" si="121">+G121+T121</f>
        <v>2</v>
      </c>
      <c r="Y121" s="38">
        <f t="shared" ref="Y121" si="122">+H121+U121</f>
        <v>0</v>
      </c>
      <c r="Z121" s="48">
        <f t="shared" ref="Z121" si="123">IFERROR(X121/E121,0)</f>
        <v>1</v>
      </c>
      <c r="AA121" s="48">
        <f t="shared" ref="AA121" si="124">IFERROR(Y121/F121,0)</f>
        <v>0</v>
      </c>
      <c r="AB121" s="36" t="s">
        <v>321</v>
      </c>
      <c r="AC121" s="109"/>
    </row>
    <row r="122" spans="1:29" ht="29.25" x14ac:dyDescent="0.45">
      <c r="A122" s="34"/>
      <c r="B122" s="35"/>
      <c r="C122" s="227" t="s">
        <v>253</v>
      </c>
      <c r="D122" s="36" t="s">
        <v>254</v>
      </c>
      <c r="E122" s="41">
        <v>500</v>
      </c>
      <c r="F122" s="38">
        <v>90000000</v>
      </c>
      <c r="G122" s="39">
        <v>0</v>
      </c>
      <c r="H122" s="40">
        <v>0</v>
      </c>
      <c r="I122" s="41">
        <v>500</v>
      </c>
      <c r="J122" s="34" t="s">
        <v>85</v>
      </c>
      <c r="K122" s="38">
        <v>90000000</v>
      </c>
      <c r="L122" s="42"/>
      <c r="M122" s="83">
        <v>0</v>
      </c>
      <c r="N122" s="42"/>
      <c r="O122" s="84">
        <v>0</v>
      </c>
      <c r="P122" s="42"/>
      <c r="Q122" s="210"/>
      <c r="R122" s="42"/>
      <c r="S122" s="219"/>
      <c r="T122" s="45">
        <f t="shared" si="107"/>
        <v>0</v>
      </c>
      <c r="U122" s="50"/>
      <c r="V122" s="47">
        <f t="shared" si="91"/>
        <v>0</v>
      </c>
      <c r="W122" s="85">
        <f t="shared" si="26"/>
        <v>0</v>
      </c>
      <c r="X122" s="49">
        <f t="shared" si="117"/>
        <v>0</v>
      </c>
      <c r="Y122" s="38">
        <f t="shared" si="110"/>
        <v>0</v>
      </c>
      <c r="Z122" s="48">
        <f t="shared" si="39"/>
        <v>0</v>
      </c>
      <c r="AA122" s="48">
        <f t="shared" si="27"/>
        <v>0</v>
      </c>
      <c r="AB122" s="36"/>
      <c r="AC122" s="109"/>
    </row>
    <row r="123" spans="1:29" ht="29.25" x14ac:dyDescent="0.45">
      <c r="A123" s="34"/>
      <c r="B123" s="35"/>
      <c r="C123" s="36" t="s">
        <v>131</v>
      </c>
      <c r="D123" s="36" t="s">
        <v>132</v>
      </c>
      <c r="E123" s="41">
        <v>571</v>
      </c>
      <c r="F123" s="38">
        <v>1986000000</v>
      </c>
      <c r="G123" s="39">
        <v>0</v>
      </c>
      <c r="H123" s="40">
        <v>0</v>
      </c>
      <c r="I123" s="41">
        <v>571</v>
      </c>
      <c r="J123" s="34" t="s">
        <v>89</v>
      </c>
      <c r="K123" s="38">
        <v>1986000000</v>
      </c>
      <c r="L123" s="42">
        <v>189</v>
      </c>
      <c r="M123" s="83">
        <v>147600000</v>
      </c>
      <c r="N123" s="42">
        <v>230</v>
      </c>
      <c r="O123" s="84">
        <v>285200000</v>
      </c>
      <c r="P123" s="42">
        <v>60</v>
      </c>
      <c r="Q123" s="210">
        <v>220800000</v>
      </c>
      <c r="R123" s="42">
        <v>92</v>
      </c>
      <c r="S123" s="83">
        <v>442400000</v>
      </c>
      <c r="T123" s="45">
        <f t="shared" si="107"/>
        <v>571</v>
      </c>
      <c r="U123" s="50">
        <f>+M123+O123+Q123+S123</f>
        <v>1096000000</v>
      </c>
      <c r="V123" s="47">
        <f t="shared" si="91"/>
        <v>1</v>
      </c>
      <c r="W123" s="85">
        <f t="shared" si="26"/>
        <v>0.55186304128902319</v>
      </c>
      <c r="X123" s="49">
        <f t="shared" si="117"/>
        <v>571</v>
      </c>
      <c r="Y123" s="38">
        <f t="shared" si="110"/>
        <v>1096000000</v>
      </c>
      <c r="Z123" s="48">
        <f t="shared" si="39"/>
        <v>1</v>
      </c>
      <c r="AA123" s="48">
        <f t="shared" si="27"/>
        <v>0.55186304128902319</v>
      </c>
      <c r="AB123" s="36" t="s">
        <v>321</v>
      </c>
      <c r="AC123" s="109"/>
    </row>
    <row r="124" spans="1:29" ht="63.75" customHeight="1" x14ac:dyDescent="0.45">
      <c r="A124" s="34"/>
      <c r="B124" s="35"/>
      <c r="C124" s="36" t="s">
        <v>274</v>
      </c>
      <c r="D124" s="36" t="s">
        <v>244</v>
      </c>
      <c r="E124" s="41">
        <v>350</v>
      </c>
      <c r="F124" s="38">
        <v>163424877.94999999</v>
      </c>
      <c r="G124" s="39">
        <v>0</v>
      </c>
      <c r="H124" s="40">
        <v>0</v>
      </c>
      <c r="I124" s="41">
        <v>350</v>
      </c>
      <c r="J124" s="34" t="s">
        <v>89</v>
      </c>
      <c r="K124" s="38">
        <v>163424877.94999999</v>
      </c>
      <c r="L124" s="42"/>
      <c r="M124" s="83">
        <v>0</v>
      </c>
      <c r="N124" s="42">
        <v>310</v>
      </c>
      <c r="O124" s="84">
        <v>84775100</v>
      </c>
      <c r="P124" s="42">
        <v>10</v>
      </c>
      <c r="Q124" s="210">
        <v>66134508</v>
      </c>
      <c r="R124" s="42">
        <v>30</v>
      </c>
      <c r="S124" s="83">
        <v>10140000</v>
      </c>
      <c r="T124" s="45">
        <f>+L124+N124+P124+R124</f>
        <v>350</v>
      </c>
      <c r="U124" s="50">
        <f>+M124+O124+Q124+S124</f>
        <v>161049608</v>
      </c>
      <c r="V124" s="47">
        <f t="shared" si="91"/>
        <v>1</v>
      </c>
      <c r="W124" s="85">
        <f t="shared" si="26"/>
        <v>0.98546567707563648</v>
      </c>
      <c r="X124" s="49">
        <f t="shared" si="117"/>
        <v>350</v>
      </c>
      <c r="Y124" s="38">
        <f t="shared" si="110"/>
        <v>161049608</v>
      </c>
      <c r="Z124" s="48">
        <f t="shared" si="39"/>
        <v>1</v>
      </c>
      <c r="AA124" s="48">
        <f t="shared" si="27"/>
        <v>0.98546567707563648</v>
      </c>
      <c r="AB124" s="36"/>
      <c r="AC124" s="109"/>
    </row>
    <row r="125" spans="1:29" ht="19.5" x14ac:dyDescent="0.45">
      <c r="A125" s="34"/>
      <c r="B125" s="35"/>
      <c r="C125" s="36" t="s">
        <v>133</v>
      </c>
      <c r="D125" s="36" t="s">
        <v>275</v>
      </c>
      <c r="E125" s="41">
        <v>13</v>
      </c>
      <c r="F125" s="38">
        <v>721527831.74000001</v>
      </c>
      <c r="G125" s="39">
        <v>0</v>
      </c>
      <c r="H125" s="40">
        <v>0</v>
      </c>
      <c r="I125" s="41">
        <v>13</v>
      </c>
      <c r="J125" s="34" t="s">
        <v>92</v>
      </c>
      <c r="K125" s="38">
        <v>721527831.74000001</v>
      </c>
      <c r="L125" s="42">
        <v>9</v>
      </c>
      <c r="M125" s="83">
        <v>48529300</v>
      </c>
      <c r="N125" s="42">
        <v>2</v>
      </c>
      <c r="O125" s="84">
        <v>106143560</v>
      </c>
      <c r="P125" s="42">
        <v>1</v>
      </c>
      <c r="Q125" s="210">
        <v>304648471</v>
      </c>
      <c r="R125" s="42">
        <v>1</v>
      </c>
      <c r="S125" s="83">
        <v>12900000</v>
      </c>
      <c r="T125" s="45">
        <f t="shared" si="107"/>
        <v>13</v>
      </c>
      <c r="U125" s="50">
        <f>+M125+O125+Q125+S125</f>
        <v>472221331</v>
      </c>
      <c r="V125" s="47">
        <f t="shared" si="91"/>
        <v>1</v>
      </c>
      <c r="W125" s="85">
        <f t="shared" si="26"/>
        <v>0.65447417303531441</v>
      </c>
      <c r="X125" s="49">
        <f t="shared" si="117"/>
        <v>13</v>
      </c>
      <c r="Y125" s="38">
        <f t="shared" si="110"/>
        <v>472221331</v>
      </c>
      <c r="Z125" s="48">
        <f t="shared" si="39"/>
        <v>1</v>
      </c>
      <c r="AA125" s="48">
        <f t="shared" si="27"/>
        <v>0.65447417303531441</v>
      </c>
      <c r="AB125" s="36" t="s">
        <v>321</v>
      </c>
      <c r="AC125" s="109"/>
    </row>
    <row r="126" spans="1:29" ht="19.5" x14ac:dyDescent="0.45">
      <c r="A126" s="34"/>
      <c r="B126" s="35"/>
      <c r="C126" s="198" t="s">
        <v>187</v>
      </c>
      <c r="D126" s="36" t="s">
        <v>188</v>
      </c>
      <c r="E126" s="41">
        <v>13</v>
      </c>
      <c r="F126" s="38">
        <v>3232576437.1799998</v>
      </c>
      <c r="G126" s="39">
        <v>0</v>
      </c>
      <c r="H126" s="40">
        <v>0</v>
      </c>
      <c r="I126" s="41">
        <v>13</v>
      </c>
      <c r="J126" s="34" t="s">
        <v>92</v>
      </c>
      <c r="K126" s="38">
        <v>3232576437.1799998</v>
      </c>
      <c r="L126" s="42"/>
      <c r="M126" s="83">
        <v>0</v>
      </c>
      <c r="N126" s="42">
        <v>13</v>
      </c>
      <c r="O126" s="84">
        <v>1720030000</v>
      </c>
      <c r="P126" s="42"/>
      <c r="Q126" s="210"/>
      <c r="R126" s="42"/>
      <c r="S126" s="83"/>
      <c r="T126" s="45">
        <f t="shared" si="107"/>
        <v>13</v>
      </c>
      <c r="U126" s="50">
        <f t="shared" si="116"/>
        <v>1720030000</v>
      </c>
      <c r="V126" s="48">
        <f t="shared" si="91"/>
        <v>1</v>
      </c>
      <c r="W126" s="85">
        <f t="shared" si="26"/>
        <v>0.53209259964182043</v>
      </c>
      <c r="X126" s="49">
        <f t="shared" si="117"/>
        <v>13</v>
      </c>
      <c r="Y126" s="38">
        <f t="shared" si="110"/>
        <v>1720030000</v>
      </c>
      <c r="Z126" s="48">
        <f t="shared" si="39"/>
        <v>1</v>
      </c>
      <c r="AA126" s="48">
        <f t="shared" si="27"/>
        <v>0.53209259964182043</v>
      </c>
      <c r="AB126" s="36"/>
      <c r="AC126" s="109"/>
    </row>
    <row r="127" spans="1:29" ht="29.25" x14ac:dyDescent="0.45">
      <c r="A127" s="34"/>
      <c r="B127" s="35"/>
      <c r="C127" s="228" t="s">
        <v>126</v>
      </c>
      <c r="D127" s="36" t="s">
        <v>230</v>
      </c>
      <c r="E127" s="41">
        <v>120</v>
      </c>
      <c r="F127" s="38">
        <v>38629855.380000003</v>
      </c>
      <c r="G127" s="39">
        <v>0</v>
      </c>
      <c r="H127" s="40">
        <v>0</v>
      </c>
      <c r="I127" s="41">
        <v>120</v>
      </c>
      <c r="J127" s="34" t="s">
        <v>89</v>
      </c>
      <c r="K127" s="38">
        <v>38629855.380000003</v>
      </c>
      <c r="L127" s="42"/>
      <c r="M127" s="83">
        <v>0</v>
      </c>
      <c r="N127" s="42"/>
      <c r="O127" s="86">
        <v>0</v>
      </c>
      <c r="P127" s="42"/>
      <c r="Q127" s="210"/>
      <c r="R127" s="42"/>
      <c r="S127" s="221"/>
      <c r="T127" s="45">
        <f t="shared" si="107"/>
        <v>0</v>
      </c>
      <c r="U127" s="50">
        <f t="shared" si="116"/>
        <v>0</v>
      </c>
      <c r="V127" s="47">
        <f t="shared" si="91"/>
        <v>0</v>
      </c>
      <c r="W127" s="85">
        <f t="shared" si="26"/>
        <v>0</v>
      </c>
      <c r="X127" s="49">
        <f t="shared" si="117"/>
        <v>0</v>
      </c>
      <c r="Y127" s="38">
        <f t="shared" si="110"/>
        <v>0</v>
      </c>
      <c r="Z127" s="48">
        <f t="shared" si="39"/>
        <v>0</v>
      </c>
      <c r="AA127" s="48">
        <f t="shared" si="27"/>
        <v>0</v>
      </c>
      <c r="AB127" s="36"/>
      <c r="AC127" s="109"/>
    </row>
    <row r="128" spans="1:29" ht="39" x14ac:dyDescent="0.45">
      <c r="A128" s="34"/>
      <c r="B128" s="35"/>
      <c r="C128" s="227" t="s">
        <v>96</v>
      </c>
      <c r="D128" s="36" t="s">
        <v>134</v>
      </c>
      <c r="E128" s="41">
        <v>1</v>
      </c>
      <c r="F128" s="51">
        <v>93373000</v>
      </c>
      <c r="G128" s="39">
        <v>0</v>
      </c>
      <c r="H128" s="40">
        <v>0</v>
      </c>
      <c r="I128" s="41">
        <v>1</v>
      </c>
      <c r="J128" s="34" t="s">
        <v>23</v>
      </c>
      <c r="K128" s="51">
        <v>93373000</v>
      </c>
      <c r="L128" s="42"/>
      <c r="M128" s="83">
        <v>0</v>
      </c>
      <c r="N128" s="42">
        <v>1</v>
      </c>
      <c r="O128" s="84">
        <v>43373000</v>
      </c>
      <c r="P128" s="42"/>
      <c r="Q128" s="210"/>
      <c r="R128" s="42"/>
      <c r="S128" s="219"/>
      <c r="T128" s="45">
        <f t="shared" si="107"/>
        <v>1</v>
      </c>
      <c r="U128" s="50">
        <f>+M128+O128+Q128+S128</f>
        <v>43373000</v>
      </c>
      <c r="V128" s="47">
        <f t="shared" si="91"/>
        <v>1</v>
      </c>
      <c r="W128" s="85">
        <f t="shared" si="26"/>
        <v>0.46451329613485698</v>
      </c>
      <c r="X128" s="49">
        <f t="shared" si="117"/>
        <v>1</v>
      </c>
      <c r="Y128" s="38">
        <f t="shared" si="110"/>
        <v>43373000</v>
      </c>
      <c r="Z128" s="48">
        <f t="shared" si="39"/>
        <v>1</v>
      </c>
      <c r="AA128" s="48">
        <f t="shared" si="27"/>
        <v>0.46451329613485698</v>
      </c>
      <c r="AB128" s="36"/>
      <c r="AC128" s="109"/>
    </row>
    <row r="129" spans="1:29" ht="54.75" customHeight="1" x14ac:dyDescent="0.45">
      <c r="A129" s="34"/>
      <c r="B129" s="35"/>
      <c r="C129" s="227" t="s">
        <v>98</v>
      </c>
      <c r="D129" s="36" t="s">
        <v>231</v>
      </c>
      <c r="E129" s="41">
        <v>3</v>
      </c>
      <c r="F129" s="51">
        <v>48996060.5</v>
      </c>
      <c r="G129" s="39"/>
      <c r="H129" s="40">
        <v>0</v>
      </c>
      <c r="I129" s="41">
        <v>3</v>
      </c>
      <c r="J129" s="34" t="s">
        <v>23</v>
      </c>
      <c r="K129" s="51">
        <v>48996060.5</v>
      </c>
      <c r="L129" s="42"/>
      <c r="M129" s="83">
        <v>0</v>
      </c>
      <c r="N129" s="42"/>
      <c r="O129" s="86">
        <v>0</v>
      </c>
      <c r="P129" s="42"/>
      <c r="Q129" s="210"/>
      <c r="R129" s="42"/>
      <c r="S129" s="219"/>
      <c r="T129" s="45">
        <f t="shared" si="107"/>
        <v>0</v>
      </c>
      <c r="U129" s="50">
        <f t="shared" ref="U129:U132" si="125">+M129+O129+Q129+S129</f>
        <v>0</v>
      </c>
      <c r="V129" s="47">
        <f t="shared" si="91"/>
        <v>0</v>
      </c>
      <c r="W129" s="85">
        <f t="shared" si="26"/>
        <v>0</v>
      </c>
      <c r="X129" s="49">
        <f t="shared" si="117"/>
        <v>0</v>
      </c>
      <c r="Y129" s="38">
        <f t="shared" si="110"/>
        <v>0</v>
      </c>
      <c r="Z129" s="48">
        <f t="shared" ref="Z129:Z136" si="126">IFERROR(X129/E129,0)</f>
        <v>0</v>
      </c>
      <c r="AA129" s="48">
        <f t="shared" si="27"/>
        <v>0</v>
      </c>
      <c r="AB129" s="36"/>
      <c r="AC129" s="109"/>
    </row>
    <row r="130" spans="1:29" ht="29.25" x14ac:dyDescent="0.45">
      <c r="A130" s="34"/>
      <c r="B130" s="35"/>
      <c r="C130" s="227" t="s">
        <v>100</v>
      </c>
      <c r="D130" s="36" t="s">
        <v>127</v>
      </c>
      <c r="E130" s="41">
        <v>50</v>
      </c>
      <c r="F130" s="51">
        <v>45716788.039999999</v>
      </c>
      <c r="G130" s="39">
        <v>0</v>
      </c>
      <c r="H130" s="40">
        <v>0</v>
      </c>
      <c r="I130" s="41">
        <v>50</v>
      </c>
      <c r="J130" s="34" t="s">
        <v>101</v>
      </c>
      <c r="K130" s="51">
        <v>45716788.039999999</v>
      </c>
      <c r="L130" s="42"/>
      <c r="M130" s="83">
        <v>0</v>
      </c>
      <c r="N130" s="42"/>
      <c r="O130" s="86">
        <v>0</v>
      </c>
      <c r="P130" s="42"/>
      <c r="Q130" s="217"/>
      <c r="R130" s="42"/>
      <c r="S130" s="219"/>
      <c r="T130" s="45">
        <f t="shared" si="107"/>
        <v>0</v>
      </c>
      <c r="U130" s="50">
        <f t="shared" si="125"/>
        <v>0</v>
      </c>
      <c r="V130" s="47">
        <f t="shared" si="91"/>
        <v>0</v>
      </c>
      <c r="W130" s="85">
        <f t="shared" si="26"/>
        <v>0</v>
      </c>
      <c r="X130" s="49">
        <f t="shared" si="117"/>
        <v>0</v>
      </c>
      <c r="Y130" s="38">
        <f t="shared" si="117"/>
        <v>0</v>
      </c>
      <c r="Z130" s="48">
        <f t="shared" si="126"/>
        <v>0</v>
      </c>
      <c r="AA130" s="48">
        <f t="shared" si="27"/>
        <v>0</v>
      </c>
      <c r="AB130" s="36"/>
      <c r="AC130" s="109"/>
    </row>
    <row r="131" spans="1:29" ht="39" x14ac:dyDescent="0.45">
      <c r="A131" s="34"/>
      <c r="B131" s="35"/>
      <c r="C131" s="36" t="s">
        <v>318</v>
      </c>
      <c r="D131" s="36" t="s">
        <v>255</v>
      </c>
      <c r="E131" s="41">
        <v>750</v>
      </c>
      <c r="F131" s="51">
        <v>53394526.68</v>
      </c>
      <c r="G131" s="39"/>
      <c r="H131" s="40">
        <v>0</v>
      </c>
      <c r="I131" s="41">
        <v>750</v>
      </c>
      <c r="J131" s="34" t="s">
        <v>85</v>
      </c>
      <c r="K131" s="51">
        <v>53394526.68</v>
      </c>
      <c r="L131" s="42"/>
      <c r="M131" s="83">
        <v>0</v>
      </c>
      <c r="N131" s="42"/>
      <c r="O131" s="86">
        <v>0</v>
      </c>
      <c r="P131" s="42">
        <v>601</v>
      </c>
      <c r="Q131" s="210">
        <v>41734526</v>
      </c>
      <c r="R131" s="42">
        <v>149</v>
      </c>
      <c r="S131" s="219"/>
      <c r="T131" s="45">
        <f t="shared" si="107"/>
        <v>750</v>
      </c>
      <c r="U131" s="50">
        <f t="shared" si="125"/>
        <v>41734526</v>
      </c>
      <c r="V131" s="47">
        <f t="shared" si="91"/>
        <v>1</v>
      </c>
      <c r="W131" s="85">
        <f t="shared" si="26"/>
        <v>0.78162554469524892</v>
      </c>
      <c r="X131" s="49">
        <f t="shared" si="117"/>
        <v>750</v>
      </c>
      <c r="Y131" s="38">
        <f t="shared" si="117"/>
        <v>41734526</v>
      </c>
      <c r="Z131" s="48">
        <f t="shared" si="126"/>
        <v>1</v>
      </c>
      <c r="AA131" s="48">
        <f t="shared" si="27"/>
        <v>0.78162554469524892</v>
      </c>
      <c r="AB131" s="36" t="s">
        <v>321</v>
      </c>
      <c r="AC131" s="109"/>
    </row>
    <row r="132" spans="1:29" ht="48.75" x14ac:dyDescent="0.45">
      <c r="A132" s="34"/>
      <c r="B132" s="35"/>
      <c r="C132" s="36" t="s">
        <v>109</v>
      </c>
      <c r="D132" s="36" t="s">
        <v>110</v>
      </c>
      <c r="E132" s="41">
        <v>300</v>
      </c>
      <c r="F132" s="51">
        <v>26326773.75</v>
      </c>
      <c r="G132" s="39">
        <v>0</v>
      </c>
      <c r="H132" s="40">
        <v>0</v>
      </c>
      <c r="I132" s="41">
        <v>300</v>
      </c>
      <c r="J132" s="34" t="s">
        <v>89</v>
      </c>
      <c r="K132" s="51">
        <v>26326773.75</v>
      </c>
      <c r="L132" s="42"/>
      <c r="M132" s="83">
        <v>0</v>
      </c>
      <c r="N132" s="42">
        <v>220</v>
      </c>
      <c r="O132" s="86">
        <v>5250000</v>
      </c>
      <c r="P132" s="42">
        <v>80</v>
      </c>
      <c r="Q132" s="210">
        <v>19576773</v>
      </c>
      <c r="R132" s="42"/>
      <c r="S132" s="219"/>
      <c r="T132" s="45">
        <f t="shared" si="107"/>
        <v>300</v>
      </c>
      <c r="U132" s="50">
        <f t="shared" si="125"/>
        <v>24826773</v>
      </c>
      <c r="V132" s="47">
        <f t="shared" ref="V132:V136" si="127">IFERROR(T132/I132,0)</f>
        <v>1</v>
      </c>
      <c r="W132" s="85">
        <f t="shared" si="26"/>
        <v>0.94302375352771817</v>
      </c>
      <c r="X132" s="49">
        <f t="shared" si="117"/>
        <v>300</v>
      </c>
      <c r="Y132" s="38">
        <f t="shared" si="117"/>
        <v>24826773</v>
      </c>
      <c r="Z132" s="48">
        <f t="shared" si="126"/>
        <v>1</v>
      </c>
      <c r="AA132" s="48">
        <f t="shared" ref="Z132:AA147" si="128">IFERROR(Y132/F132,0)</f>
        <v>0.94302375352771817</v>
      </c>
      <c r="AB132" s="36"/>
      <c r="AC132" s="109"/>
    </row>
    <row r="133" spans="1:29" ht="19.5" x14ac:dyDescent="0.45">
      <c r="A133" s="34"/>
      <c r="B133" s="35"/>
      <c r="C133" s="36" t="s">
        <v>288</v>
      </c>
      <c r="D133" s="36" t="s">
        <v>308</v>
      </c>
      <c r="E133" s="41">
        <v>1</v>
      </c>
      <c r="F133" s="51">
        <v>764802684.57000005</v>
      </c>
      <c r="G133" s="39"/>
      <c r="H133" s="40">
        <v>0</v>
      </c>
      <c r="I133" s="41">
        <v>1</v>
      </c>
      <c r="J133" s="34" t="s">
        <v>78</v>
      </c>
      <c r="K133" s="51">
        <v>764802684.57000005</v>
      </c>
      <c r="L133" s="42">
        <v>1</v>
      </c>
      <c r="M133" s="83">
        <v>357001342.29000002</v>
      </c>
      <c r="N133" s="42"/>
      <c r="O133" s="86">
        <v>407801342.28000003</v>
      </c>
      <c r="P133" s="42"/>
      <c r="Q133" s="210"/>
      <c r="R133" s="42"/>
      <c r="S133" s="219"/>
      <c r="T133" s="45">
        <f t="shared" ref="T133" si="129">+L133+N133+P133+R133</f>
        <v>1</v>
      </c>
      <c r="U133" s="50">
        <f t="shared" ref="U133" si="130">+M133+O133+Q133+S133</f>
        <v>764802684.57000005</v>
      </c>
      <c r="V133" s="47">
        <f t="shared" ref="V133" si="131">IFERROR(T133/I133,0)</f>
        <v>1</v>
      </c>
      <c r="W133" s="85">
        <f t="shared" ref="W133" si="132">IFERROR(U133/K133,0)</f>
        <v>1</v>
      </c>
      <c r="X133" s="49">
        <f t="shared" ref="X133" si="133">+G133+T133</f>
        <v>1</v>
      </c>
      <c r="Y133" s="38">
        <f t="shared" ref="Y133" si="134">+H133+U133</f>
        <v>764802684.57000005</v>
      </c>
      <c r="Z133" s="48">
        <f t="shared" ref="Z133" si="135">IFERROR(X133/E133,0)</f>
        <v>1</v>
      </c>
      <c r="AA133" s="48">
        <f t="shared" ref="AA133" si="136">IFERROR(Y133/F133,0)</f>
        <v>1</v>
      </c>
      <c r="AB133" s="36"/>
      <c r="AC133" s="109"/>
    </row>
    <row r="134" spans="1:29" ht="29.25" x14ac:dyDescent="0.45">
      <c r="A134" s="34"/>
      <c r="B134" s="35"/>
      <c r="C134" s="227" t="s">
        <v>256</v>
      </c>
      <c r="D134" s="36" t="s">
        <v>130</v>
      </c>
      <c r="E134" s="41">
        <v>4</v>
      </c>
      <c r="F134" s="51">
        <v>75000000</v>
      </c>
      <c r="G134" s="39"/>
      <c r="H134" s="40">
        <v>0</v>
      </c>
      <c r="I134" s="41">
        <v>4</v>
      </c>
      <c r="J134" s="34" t="s">
        <v>78</v>
      </c>
      <c r="K134" s="51">
        <v>75000000</v>
      </c>
      <c r="L134" s="42"/>
      <c r="M134" s="83">
        <v>0</v>
      </c>
      <c r="N134" s="42"/>
      <c r="O134" s="86">
        <v>0</v>
      </c>
      <c r="P134" s="42"/>
      <c r="Q134" s="210"/>
      <c r="R134" s="42"/>
      <c r="S134" s="219"/>
      <c r="T134" s="45">
        <f t="shared" si="107"/>
        <v>0</v>
      </c>
      <c r="U134" s="50">
        <f t="shared" si="116"/>
        <v>0</v>
      </c>
      <c r="V134" s="47">
        <f t="shared" si="127"/>
        <v>0</v>
      </c>
      <c r="W134" s="85">
        <f t="shared" si="26"/>
        <v>0</v>
      </c>
      <c r="X134" s="49">
        <f t="shared" si="117"/>
        <v>0</v>
      </c>
      <c r="Y134" s="38">
        <f t="shared" si="117"/>
        <v>0</v>
      </c>
      <c r="Z134" s="48">
        <f t="shared" si="126"/>
        <v>0</v>
      </c>
      <c r="AA134" s="48">
        <f t="shared" si="128"/>
        <v>0</v>
      </c>
      <c r="AB134" s="36"/>
      <c r="AC134" s="109"/>
    </row>
    <row r="135" spans="1:29" ht="29.25" x14ac:dyDescent="0.45">
      <c r="A135" s="34"/>
      <c r="B135" s="35"/>
      <c r="C135" s="36" t="s">
        <v>257</v>
      </c>
      <c r="D135" s="36" t="s">
        <v>258</v>
      </c>
      <c r="E135" s="41">
        <v>1</v>
      </c>
      <c r="F135" s="51">
        <v>192252570</v>
      </c>
      <c r="G135" s="39"/>
      <c r="H135" s="40">
        <v>0</v>
      </c>
      <c r="I135" s="41">
        <v>1</v>
      </c>
      <c r="J135" s="34" t="s">
        <v>52</v>
      </c>
      <c r="K135" s="51">
        <v>192252570</v>
      </c>
      <c r="L135" s="42"/>
      <c r="M135" s="83">
        <v>0</v>
      </c>
      <c r="N135" s="42"/>
      <c r="O135" s="86">
        <v>0</v>
      </c>
      <c r="P135" s="42"/>
      <c r="Q135" s="210"/>
      <c r="R135" s="42">
        <v>1</v>
      </c>
      <c r="S135" s="219"/>
      <c r="T135" s="45">
        <f t="shared" si="107"/>
        <v>1</v>
      </c>
      <c r="U135" s="50"/>
      <c r="V135" s="47">
        <f t="shared" si="127"/>
        <v>1</v>
      </c>
      <c r="W135" s="85">
        <f t="shared" ref="W135:W136" si="137">IFERROR(U135/K135,0)</f>
        <v>0</v>
      </c>
      <c r="X135" s="49">
        <f t="shared" si="117"/>
        <v>1</v>
      </c>
      <c r="Y135" s="38">
        <f t="shared" si="117"/>
        <v>0</v>
      </c>
      <c r="Z135" s="48">
        <f t="shared" si="126"/>
        <v>1</v>
      </c>
      <c r="AA135" s="48">
        <f t="shared" si="128"/>
        <v>0</v>
      </c>
      <c r="AB135" s="36" t="s">
        <v>321</v>
      </c>
      <c r="AC135" s="109"/>
    </row>
    <row r="136" spans="1:29" ht="19.5" x14ac:dyDescent="0.45">
      <c r="A136" s="34"/>
      <c r="B136" s="35"/>
      <c r="C136" s="227" t="s">
        <v>259</v>
      </c>
      <c r="D136" s="36" t="s">
        <v>260</v>
      </c>
      <c r="E136" s="41">
        <v>50</v>
      </c>
      <c r="F136" s="51">
        <v>30691771.329999998</v>
      </c>
      <c r="G136" s="39"/>
      <c r="H136" s="40">
        <v>0</v>
      </c>
      <c r="I136" s="41">
        <v>50</v>
      </c>
      <c r="J136" s="34" t="s">
        <v>92</v>
      </c>
      <c r="K136" s="51">
        <v>30691771.329999998</v>
      </c>
      <c r="L136" s="42"/>
      <c r="M136" s="83">
        <v>0</v>
      </c>
      <c r="N136" s="42"/>
      <c r="O136" s="86">
        <v>0</v>
      </c>
      <c r="P136" s="42"/>
      <c r="Q136" s="210"/>
      <c r="R136" s="42"/>
      <c r="S136" s="219"/>
      <c r="T136" s="45">
        <f t="shared" si="107"/>
        <v>0</v>
      </c>
      <c r="U136" s="50">
        <f t="shared" si="116"/>
        <v>0</v>
      </c>
      <c r="V136" s="47">
        <f t="shared" si="127"/>
        <v>0</v>
      </c>
      <c r="W136" s="85">
        <f t="shared" si="137"/>
        <v>0</v>
      </c>
      <c r="X136" s="49">
        <f t="shared" si="117"/>
        <v>0</v>
      </c>
      <c r="Y136" s="38">
        <f t="shared" si="117"/>
        <v>0</v>
      </c>
      <c r="Z136" s="48">
        <f t="shared" si="126"/>
        <v>0</v>
      </c>
      <c r="AA136" s="48">
        <f t="shared" si="128"/>
        <v>0</v>
      </c>
      <c r="AB136" s="36"/>
      <c r="AC136" s="109"/>
    </row>
    <row r="137" spans="1:29" ht="29.25" x14ac:dyDescent="0.45">
      <c r="A137" s="68"/>
      <c r="B137" s="69"/>
      <c r="C137" s="22" t="s">
        <v>135</v>
      </c>
      <c r="D137" s="22" t="s">
        <v>136</v>
      </c>
      <c r="E137" s="70"/>
      <c r="F137" s="24">
        <f>SUM(F138:F147)</f>
        <v>3960099610.98</v>
      </c>
      <c r="G137" s="71"/>
      <c r="H137" s="26">
        <f>SUM(H138:H145)</f>
        <v>0</v>
      </c>
      <c r="I137" s="70"/>
      <c r="J137" s="22"/>
      <c r="K137" s="24">
        <f>SUM(K138:K147)</f>
        <v>3960099610.98</v>
      </c>
      <c r="L137" s="29"/>
      <c r="M137" s="199">
        <f>SUM(M138:M147)</f>
        <v>234850000</v>
      </c>
      <c r="N137" s="29"/>
      <c r="O137" s="30">
        <f>SUM(O138:O147)</f>
        <v>1784356000</v>
      </c>
      <c r="P137" s="70"/>
      <c r="Q137" s="24">
        <f>SUM(Q138:Q147)</f>
        <v>158117011</v>
      </c>
      <c r="R137" s="70"/>
      <c r="S137" s="24">
        <f>SUM(S138:S147)</f>
        <v>102546200</v>
      </c>
      <c r="T137" s="101"/>
      <c r="U137" s="30">
        <f>SUM(U138:U147)</f>
        <v>2279869211</v>
      </c>
      <c r="V137" s="32"/>
      <c r="W137" s="32">
        <f t="shared" si="67"/>
        <v>0.57571006665557189</v>
      </c>
      <c r="X137" s="33"/>
      <c r="Y137" s="30">
        <f>SUM(Y138:Y147)</f>
        <v>2279869211</v>
      </c>
      <c r="Z137" s="32"/>
      <c r="AA137" s="32">
        <f t="shared" si="65"/>
        <v>0.57571006665557189</v>
      </c>
      <c r="AB137" s="22"/>
      <c r="AC137" s="109"/>
    </row>
    <row r="138" spans="1:29" ht="39" x14ac:dyDescent="0.45">
      <c r="A138" s="34"/>
      <c r="B138" s="35"/>
      <c r="C138" s="36" t="s">
        <v>261</v>
      </c>
      <c r="D138" s="36" t="s">
        <v>262</v>
      </c>
      <c r="E138" s="41">
        <v>19</v>
      </c>
      <c r="F138" s="51">
        <v>447000000</v>
      </c>
      <c r="G138" s="39">
        <v>0</v>
      </c>
      <c r="H138" s="40">
        <v>0</v>
      </c>
      <c r="I138" s="41">
        <v>19</v>
      </c>
      <c r="J138" s="34" t="s">
        <v>89</v>
      </c>
      <c r="K138" s="51">
        <v>447000000</v>
      </c>
      <c r="L138" s="42">
        <v>12</v>
      </c>
      <c r="M138" s="83">
        <v>53900000</v>
      </c>
      <c r="N138" s="42">
        <v>3</v>
      </c>
      <c r="O138" s="157">
        <v>70200000</v>
      </c>
      <c r="P138" s="42">
        <v>3</v>
      </c>
      <c r="Q138" s="213">
        <v>64200000</v>
      </c>
      <c r="R138" s="42">
        <v>1</v>
      </c>
      <c r="S138" s="83">
        <v>96400000</v>
      </c>
      <c r="T138" s="45">
        <f t="shared" si="107"/>
        <v>19</v>
      </c>
      <c r="U138" s="50">
        <f>+M138+O138+Q138+S138</f>
        <v>284700000</v>
      </c>
      <c r="V138" s="48">
        <f t="shared" ref="V138:V139" si="138">IFERROR(T138/I138,0)</f>
        <v>1</v>
      </c>
      <c r="W138" s="48">
        <f t="shared" ref="W138:W147" si="139">IFERROR(U138/K138,0)</f>
        <v>0.63691275167785233</v>
      </c>
      <c r="X138" s="49">
        <f>+G138+T138</f>
        <v>19</v>
      </c>
      <c r="Y138" s="51">
        <f>+H138+U138</f>
        <v>284700000</v>
      </c>
      <c r="Z138" s="48">
        <f>IFERROR(X138/E138,0)</f>
        <v>1</v>
      </c>
      <c r="AA138" s="48">
        <f t="shared" si="128"/>
        <v>0.63691275167785233</v>
      </c>
      <c r="AB138" s="36" t="s">
        <v>321</v>
      </c>
      <c r="AC138" s="109"/>
    </row>
    <row r="139" spans="1:29" ht="39" x14ac:dyDescent="0.45">
      <c r="A139" s="34"/>
      <c r="B139" s="35"/>
      <c r="C139" s="36" t="s">
        <v>137</v>
      </c>
      <c r="D139" s="36" t="s">
        <v>138</v>
      </c>
      <c r="E139" s="41">
        <v>11</v>
      </c>
      <c r="F139" s="38">
        <v>52058836.979999997</v>
      </c>
      <c r="G139" s="39">
        <v>0</v>
      </c>
      <c r="H139" s="40">
        <v>0</v>
      </c>
      <c r="I139" s="41">
        <v>11</v>
      </c>
      <c r="J139" s="34" t="s">
        <v>92</v>
      </c>
      <c r="K139" s="38">
        <v>52058836.979999997</v>
      </c>
      <c r="L139" s="42"/>
      <c r="M139" s="83">
        <v>0</v>
      </c>
      <c r="N139" s="42">
        <v>8</v>
      </c>
      <c r="O139" s="44">
        <v>5660000</v>
      </c>
      <c r="P139" s="42">
        <v>1</v>
      </c>
      <c r="Q139" s="213">
        <v>43843437</v>
      </c>
      <c r="R139" s="42">
        <v>2</v>
      </c>
      <c r="S139" s="83">
        <v>1200000</v>
      </c>
      <c r="T139" s="45">
        <f t="shared" si="107"/>
        <v>11</v>
      </c>
      <c r="U139" s="50">
        <f t="shared" ref="U139:U147" si="140">+M139+O139+Q139+S139</f>
        <v>50703437</v>
      </c>
      <c r="V139" s="48">
        <f t="shared" si="138"/>
        <v>1</v>
      </c>
      <c r="W139" s="48">
        <f t="shared" si="139"/>
        <v>0.97396407490776804</v>
      </c>
      <c r="X139" s="49">
        <f t="shared" ref="X139:X147" si="141">+G139+T139</f>
        <v>11</v>
      </c>
      <c r="Y139" s="51">
        <f t="shared" ref="Y139:Y147" si="142">+H139+U139</f>
        <v>50703437</v>
      </c>
      <c r="Z139" s="48">
        <f t="shared" si="128"/>
        <v>1</v>
      </c>
      <c r="AA139" s="48">
        <f t="shared" si="128"/>
        <v>0.97396407490776804</v>
      </c>
      <c r="AB139" s="36"/>
      <c r="AC139" s="109"/>
    </row>
    <row r="140" spans="1:29" ht="29.25" x14ac:dyDescent="0.45">
      <c r="A140" s="34"/>
      <c r="B140" s="35"/>
      <c r="C140" s="198" t="s">
        <v>295</v>
      </c>
      <c r="D140" s="36" t="s">
        <v>309</v>
      </c>
      <c r="E140" s="41">
        <v>11</v>
      </c>
      <c r="F140" s="38">
        <v>2885720000</v>
      </c>
      <c r="G140" s="39">
        <v>0</v>
      </c>
      <c r="H140" s="40">
        <v>0</v>
      </c>
      <c r="I140" s="41">
        <v>11</v>
      </c>
      <c r="J140" s="34" t="s">
        <v>92</v>
      </c>
      <c r="K140" s="38">
        <v>2885720000</v>
      </c>
      <c r="L140" s="42"/>
      <c r="M140" s="83">
        <v>0</v>
      </c>
      <c r="N140" s="42">
        <v>11</v>
      </c>
      <c r="O140" s="44">
        <v>1639695000</v>
      </c>
      <c r="P140" s="42"/>
      <c r="Q140" s="213"/>
      <c r="R140" s="42"/>
      <c r="S140" s="83"/>
      <c r="T140" s="45">
        <f t="shared" ref="T140" si="143">+L140+N140+P140+R140</f>
        <v>11</v>
      </c>
      <c r="U140" s="50">
        <f t="shared" si="140"/>
        <v>1639695000</v>
      </c>
      <c r="V140" s="48">
        <f>IFERROR(T140/I140,0)</f>
        <v>1</v>
      </c>
      <c r="W140" s="85">
        <f t="shared" si="139"/>
        <v>0.56821001344551791</v>
      </c>
      <c r="X140" s="49">
        <f t="shared" si="141"/>
        <v>11</v>
      </c>
      <c r="Y140" s="38">
        <f t="shared" si="142"/>
        <v>1639695000</v>
      </c>
      <c r="Z140" s="48">
        <f t="shared" si="128"/>
        <v>1</v>
      </c>
      <c r="AA140" s="48">
        <f t="shared" si="128"/>
        <v>0.56821001344551791</v>
      </c>
      <c r="AB140" s="36"/>
      <c r="AC140" s="109"/>
    </row>
    <row r="141" spans="1:29" ht="39" x14ac:dyDescent="0.45">
      <c r="A141" s="34"/>
      <c r="B141" s="35"/>
      <c r="C141" s="36" t="s">
        <v>96</v>
      </c>
      <c r="D141" s="36" t="s">
        <v>134</v>
      </c>
      <c r="E141" s="41">
        <v>2</v>
      </c>
      <c r="F141" s="38">
        <v>41350000</v>
      </c>
      <c r="G141" s="39"/>
      <c r="H141" s="40">
        <v>0</v>
      </c>
      <c r="I141" s="41">
        <v>2</v>
      </c>
      <c r="J141" s="34" t="s">
        <v>23</v>
      </c>
      <c r="K141" s="38">
        <v>41350000</v>
      </c>
      <c r="L141" s="42"/>
      <c r="M141" s="83">
        <v>0</v>
      </c>
      <c r="N141" s="42"/>
      <c r="O141" s="44">
        <v>0</v>
      </c>
      <c r="P141" s="42">
        <v>2</v>
      </c>
      <c r="Q141" s="213">
        <v>36403800</v>
      </c>
      <c r="R141" s="42"/>
      <c r="S141" s="83">
        <v>4946200</v>
      </c>
      <c r="T141" s="45">
        <f t="shared" si="107"/>
        <v>2</v>
      </c>
      <c r="U141" s="50">
        <f t="shared" si="140"/>
        <v>41350000</v>
      </c>
      <c r="V141" s="48">
        <f>IFERROR(T141/I141,0)</f>
        <v>1</v>
      </c>
      <c r="W141" s="48">
        <f t="shared" si="139"/>
        <v>1</v>
      </c>
      <c r="X141" s="49">
        <f t="shared" si="141"/>
        <v>2</v>
      </c>
      <c r="Y141" s="51">
        <f t="shared" si="142"/>
        <v>41350000</v>
      </c>
      <c r="Z141" s="48">
        <f t="shared" si="128"/>
        <v>1</v>
      </c>
      <c r="AA141" s="48">
        <f t="shared" si="128"/>
        <v>1</v>
      </c>
      <c r="AB141" s="36"/>
      <c r="AC141" s="109"/>
    </row>
    <row r="142" spans="1:29" ht="29.25" x14ac:dyDescent="0.45">
      <c r="A142" s="34"/>
      <c r="B142" s="35"/>
      <c r="C142" s="36" t="s">
        <v>276</v>
      </c>
      <c r="D142" s="36" t="s">
        <v>277</v>
      </c>
      <c r="E142" s="41">
        <v>1</v>
      </c>
      <c r="F142" s="38">
        <v>200000000</v>
      </c>
      <c r="G142" s="39"/>
      <c r="H142" s="40">
        <v>0</v>
      </c>
      <c r="I142" s="41">
        <v>1</v>
      </c>
      <c r="J142" s="34" t="s">
        <v>92</v>
      </c>
      <c r="K142" s="38">
        <v>200000000</v>
      </c>
      <c r="L142" s="42"/>
      <c r="M142" s="83">
        <v>0</v>
      </c>
      <c r="N142" s="42"/>
      <c r="O142" s="44">
        <v>0</v>
      </c>
      <c r="P142" s="42"/>
      <c r="Q142" s="213"/>
      <c r="R142" s="42">
        <v>1</v>
      </c>
      <c r="S142" s="83"/>
      <c r="T142" s="45">
        <f t="shared" si="107"/>
        <v>1</v>
      </c>
      <c r="U142" s="50">
        <f t="shared" si="140"/>
        <v>0</v>
      </c>
      <c r="V142" s="48">
        <f t="shared" ref="V142:V147" si="144">IFERROR(T142/I142,0)</f>
        <v>1</v>
      </c>
      <c r="W142" s="48">
        <f t="shared" si="139"/>
        <v>0</v>
      </c>
      <c r="X142" s="49">
        <f t="shared" si="141"/>
        <v>1</v>
      </c>
      <c r="Y142" s="51">
        <f t="shared" si="142"/>
        <v>0</v>
      </c>
      <c r="Z142" s="48">
        <f t="shared" si="128"/>
        <v>1</v>
      </c>
      <c r="AA142" s="48">
        <f t="shared" si="128"/>
        <v>0</v>
      </c>
      <c r="AB142" s="36" t="s">
        <v>321</v>
      </c>
      <c r="AC142" s="109"/>
    </row>
    <row r="143" spans="1:29" ht="19.5" x14ac:dyDescent="0.45">
      <c r="A143" s="34"/>
      <c r="B143" s="35"/>
      <c r="C143" s="227" t="s">
        <v>105</v>
      </c>
      <c r="D143" s="36" t="s">
        <v>106</v>
      </c>
      <c r="E143" s="41">
        <v>2</v>
      </c>
      <c r="F143" s="38">
        <v>49896000</v>
      </c>
      <c r="G143" s="39">
        <v>0</v>
      </c>
      <c r="H143" s="40">
        <v>0</v>
      </c>
      <c r="I143" s="41">
        <v>2</v>
      </c>
      <c r="J143" s="34" t="s">
        <v>83</v>
      </c>
      <c r="K143" s="38">
        <v>49896000</v>
      </c>
      <c r="L143" s="42"/>
      <c r="M143" s="83">
        <v>0</v>
      </c>
      <c r="N143" s="42">
        <v>1</v>
      </c>
      <c r="O143" s="87">
        <v>9896000</v>
      </c>
      <c r="P143" s="42"/>
      <c r="Q143" s="210"/>
      <c r="R143" s="42"/>
      <c r="S143" s="83"/>
      <c r="T143" s="45">
        <f t="shared" si="107"/>
        <v>1</v>
      </c>
      <c r="U143" s="50">
        <f t="shared" si="140"/>
        <v>9896000</v>
      </c>
      <c r="V143" s="48">
        <f t="shared" si="144"/>
        <v>0.5</v>
      </c>
      <c r="W143" s="48">
        <f t="shared" si="139"/>
        <v>0.19833253166586501</v>
      </c>
      <c r="X143" s="49">
        <f t="shared" si="141"/>
        <v>1</v>
      </c>
      <c r="Y143" s="51">
        <f t="shared" si="142"/>
        <v>9896000</v>
      </c>
      <c r="Z143" s="48">
        <f t="shared" si="128"/>
        <v>0.5</v>
      </c>
      <c r="AA143" s="48">
        <f t="shared" si="128"/>
        <v>0.19833253166586501</v>
      </c>
      <c r="AB143" s="36"/>
      <c r="AC143" s="109"/>
    </row>
    <row r="144" spans="1:29" s="192" customFormat="1" ht="29.25" x14ac:dyDescent="0.45">
      <c r="A144" s="34"/>
      <c r="B144" s="35"/>
      <c r="C144" s="36" t="s">
        <v>107</v>
      </c>
      <c r="D144" s="36" t="s">
        <v>108</v>
      </c>
      <c r="E144" s="41">
        <v>1</v>
      </c>
      <c r="F144" s="38">
        <v>198936000</v>
      </c>
      <c r="G144" s="39"/>
      <c r="H144" s="40">
        <v>0</v>
      </c>
      <c r="I144" s="41">
        <v>1</v>
      </c>
      <c r="J144" s="34" t="s">
        <v>78</v>
      </c>
      <c r="K144" s="38">
        <v>198936000</v>
      </c>
      <c r="L144" s="42">
        <v>1</v>
      </c>
      <c r="M144" s="83">
        <v>180950000</v>
      </c>
      <c r="N144" s="42"/>
      <c r="O144" s="87">
        <v>17986000</v>
      </c>
      <c r="P144" s="42"/>
      <c r="Q144" s="210"/>
      <c r="R144" s="42"/>
      <c r="S144" s="83"/>
      <c r="T144" s="45">
        <f t="shared" ref="T144" si="145">+L144+N144+P144+R144</f>
        <v>1</v>
      </c>
      <c r="U144" s="50">
        <f t="shared" ref="U144" si="146">+M144+O144+Q144+S144</f>
        <v>198936000</v>
      </c>
      <c r="V144" s="48">
        <f t="shared" si="144"/>
        <v>1</v>
      </c>
      <c r="W144" s="48">
        <f t="shared" ref="W144" si="147">IFERROR(U144/K144,0)</f>
        <v>1</v>
      </c>
      <c r="X144" s="49">
        <f t="shared" ref="X144" si="148">+G144+T144</f>
        <v>1</v>
      </c>
      <c r="Y144" s="51">
        <f t="shared" ref="Y144" si="149">+H144+U144</f>
        <v>198936000</v>
      </c>
      <c r="Z144" s="48">
        <f t="shared" ref="Z144" si="150">IFERROR(X144/E144,0)</f>
        <v>1</v>
      </c>
      <c r="AA144" s="48">
        <f t="shared" ref="AA144" si="151">IFERROR(Y144/F144,0)</f>
        <v>1</v>
      </c>
      <c r="AB144" s="36"/>
      <c r="AC144" s="191"/>
    </row>
    <row r="145" spans="1:29" s="192" customFormat="1" ht="29.25" x14ac:dyDescent="0.45">
      <c r="A145" s="34"/>
      <c r="B145" s="35"/>
      <c r="C145" s="227" t="s">
        <v>278</v>
      </c>
      <c r="D145" s="36" t="s">
        <v>279</v>
      </c>
      <c r="E145" s="41">
        <v>100</v>
      </c>
      <c r="F145" s="38">
        <v>24219774</v>
      </c>
      <c r="G145" s="39"/>
      <c r="H145" s="40">
        <v>0</v>
      </c>
      <c r="I145" s="41">
        <v>100</v>
      </c>
      <c r="J145" s="34" t="s">
        <v>92</v>
      </c>
      <c r="K145" s="38">
        <v>24219774</v>
      </c>
      <c r="L145" s="42"/>
      <c r="M145" s="83">
        <v>0</v>
      </c>
      <c r="N145" s="42"/>
      <c r="O145" s="87">
        <v>0</v>
      </c>
      <c r="P145" s="42">
        <v>91</v>
      </c>
      <c r="Q145" s="210">
        <v>13669774</v>
      </c>
      <c r="R145" s="42"/>
      <c r="S145" s="83"/>
      <c r="T145" s="45">
        <f t="shared" si="107"/>
        <v>91</v>
      </c>
      <c r="U145" s="50">
        <f t="shared" si="140"/>
        <v>13669774</v>
      </c>
      <c r="V145" s="48">
        <f t="shared" si="144"/>
        <v>0.91</v>
      </c>
      <c r="W145" s="48">
        <f t="shared" si="139"/>
        <v>0.56440551427110752</v>
      </c>
      <c r="X145" s="49">
        <f t="shared" si="141"/>
        <v>91</v>
      </c>
      <c r="Y145" s="51">
        <f t="shared" si="142"/>
        <v>13669774</v>
      </c>
      <c r="Z145" s="48">
        <f t="shared" si="128"/>
        <v>0.91</v>
      </c>
      <c r="AA145" s="48">
        <f t="shared" si="128"/>
        <v>0.56440551427110752</v>
      </c>
      <c r="AB145" s="36"/>
      <c r="AC145" s="191"/>
    </row>
    <row r="146" spans="1:29" ht="19.5" x14ac:dyDescent="0.45">
      <c r="A146" s="34"/>
      <c r="B146" s="35"/>
      <c r="C146" s="36" t="s">
        <v>119</v>
      </c>
      <c r="D146" s="36" t="s">
        <v>120</v>
      </c>
      <c r="E146" s="41">
        <v>2</v>
      </c>
      <c r="F146" s="38">
        <v>40919000</v>
      </c>
      <c r="G146" s="39">
        <v>0</v>
      </c>
      <c r="H146" s="40">
        <v>0</v>
      </c>
      <c r="I146" s="41">
        <v>2</v>
      </c>
      <c r="J146" s="34" t="s">
        <v>52</v>
      </c>
      <c r="K146" s="38">
        <v>40919000</v>
      </c>
      <c r="L146" s="42"/>
      <c r="M146" s="83">
        <v>0</v>
      </c>
      <c r="N146" s="42">
        <v>2</v>
      </c>
      <c r="O146" s="87">
        <v>40919000</v>
      </c>
      <c r="P146" s="42"/>
      <c r="Q146" s="210"/>
      <c r="R146" s="42"/>
      <c r="S146" s="83"/>
      <c r="T146" s="45">
        <f t="shared" ref="T146" si="152">+L146+N146+P146+R146</f>
        <v>2</v>
      </c>
      <c r="U146" s="50">
        <f t="shared" ref="U146" si="153">+M146+O146+Q146+S146</f>
        <v>40919000</v>
      </c>
      <c r="V146" s="48">
        <f t="shared" si="144"/>
        <v>1</v>
      </c>
      <c r="W146" s="48">
        <f t="shared" ref="W146" si="154">IFERROR(U146/K146,0)</f>
        <v>1</v>
      </c>
      <c r="X146" s="49">
        <f t="shared" ref="X146" si="155">+G146+T146</f>
        <v>2</v>
      </c>
      <c r="Y146" s="51">
        <f t="shared" ref="Y146" si="156">+H146+U146</f>
        <v>40919000</v>
      </c>
      <c r="Z146" s="48">
        <f t="shared" ref="Z146" si="157">IFERROR(X146/E146,0)</f>
        <v>1</v>
      </c>
      <c r="AA146" s="48">
        <f t="shared" ref="AA146" si="158">IFERROR(Y146/F146,0)</f>
        <v>1</v>
      </c>
      <c r="AB146" s="36"/>
      <c r="AC146" s="109"/>
    </row>
    <row r="147" spans="1:29" ht="29.25" x14ac:dyDescent="0.45">
      <c r="A147" s="34"/>
      <c r="B147" s="35"/>
      <c r="C147" s="227" t="s">
        <v>280</v>
      </c>
      <c r="D147" s="36" t="s">
        <v>281</v>
      </c>
      <c r="E147" s="41">
        <v>1</v>
      </c>
      <c r="F147" s="38">
        <v>20000000</v>
      </c>
      <c r="G147" s="39">
        <v>0</v>
      </c>
      <c r="H147" s="40">
        <v>0</v>
      </c>
      <c r="I147" s="41">
        <v>1</v>
      </c>
      <c r="J147" s="34" t="s">
        <v>193</v>
      </c>
      <c r="K147" s="38">
        <v>20000000</v>
      </c>
      <c r="L147" s="42"/>
      <c r="M147" s="83">
        <v>0</v>
      </c>
      <c r="N147" s="42"/>
      <c r="O147" s="87">
        <v>0</v>
      </c>
      <c r="P147" s="42"/>
      <c r="Q147" s="210">
        <v>0</v>
      </c>
      <c r="R147" s="42"/>
      <c r="S147" s="83"/>
      <c r="T147" s="45">
        <f t="shared" si="107"/>
        <v>0</v>
      </c>
      <c r="U147" s="50">
        <f t="shared" si="140"/>
        <v>0</v>
      </c>
      <c r="V147" s="48">
        <f t="shared" si="144"/>
        <v>0</v>
      </c>
      <c r="W147" s="48">
        <f t="shared" si="139"/>
        <v>0</v>
      </c>
      <c r="X147" s="49">
        <f t="shared" si="141"/>
        <v>0</v>
      </c>
      <c r="Y147" s="51">
        <f t="shared" si="142"/>
        <v>0</v>
      </c>
      <c r="Z147" s="48">
        <f t="shared" si="128"/>
        <v>0</v>
      </c>
      <c r="AA147" s="48">
        <f t="shared" si="128"/>
        <v>0</v>
      </c>
      <c r="AB147" s="36"/>
      <c r="AC147" s="109"/>
    </row>
    <row r="148" spans="1:29" ht="19.5" x14ac:dyDescent="0.45">
      <c r="A148" s="8"/>
      <c r="B148" s="9"/>
      <c r="C148" s="10" t="s">
        <v>139</v>
      </c>
      <c r="D148" s="10" t="s">
        <v>140</v>
      </c>
      <c r="E148" s="88"/>
      <c r="F148" s="12">
        <f>F149</f>
        <v>947124651.96000004</v>
      </c>
      <c r="G148" s="13"/>
      <c r="H148" s="14">
        <f>+H149</f>
        <v>0</v>
      </c>
      <c r="I148" s="88"/>
      <c r="J148" s="89"/>
      <c r="K148" s="12">
        <f>K149</f>
        <v>947124651.96000004</v>
      </c>
      <c r="L148" s="16"/>
      <c r="M148" s="204">
        <f>+M149</f>
        <v>0</v>
      </c>
      <c r="N148" s="16"/>
      <c r="O148" s="17">
        <f>SUM(O149)</f>
        <v>22968000</v>
      </c>
      <c r="P148" s="88"/>
      <c r="Q148" s="12">
        <f>SUM(Q149)</f>
        <v>400000000</v>
      </c>
      <c r="R148" s="88"/>
      <c r="S148" s="12">
        <f>S149</f>
        <v>68557100</v>
      </c>
      <c r="T148" s="102"/>
      <c r="U148" s="17">
        <f>SUM(U149)</f>
        <v>491525100</v>
      </c>
      <c r="V148" s="90"/>
      <c r="W148" s="18">
        <f t="shared" si="67"/>
        <v>0.51896558597944575</v>
      </c>
      <c r="X148" s="91"/>
      <c r="Y148" s="17">
        <f>+Y149</f>
        <v>491525100</v>
      </c>
      <c r="Z148" s="90"/>
      <c r="AA148" s="18">
        <f t="shared" si="65"/>
        <v>0.51896558597944575</v>
      </c>
      <c r="AB148" s="89"/>
      <c r="AC148" s="109"/>
    </row>
    <row r="149" spans="1:29" ht="53.25" customHeight="1" x14ac:dyDescent="0.45">
      <c r="A149" s="68"/>
      <c r="B149" s="69"/>
      <c r="C149" s="22" t="s">
        <v>141</v>
      </c>
      <c r="D149" s="22" t="s">
        <v>142</v>
      </c>
      <c r="E149" s="70"/>
      <c r="F149" s="24">
        <f>SUM(F150:F152)</f>
        <v>947124651.96000004</v>
      </c>
      <c r="G149" s="71"/>
      <c r="H149" s="30">
        <f>SUM(H150:H150)</f>
        <v>0</v>
      </c>
      <c r="I149" s="70"/>
      <c r="J149" s="22"/>
      <c r="K149" s="24">
        <f>SUM(K150:K152)</f>
        <v>947124651.96000004</v>
      </c>
      <c r="L149" s="29"/>
      <c r="M149" s="199">
        <f>SUM(M150:M152)</f>
        <v>0</v>
      </c>
      <c r="N149" s="29"/>
      <c r="O149" s="30">
        <f>SUM(O150:O152)</f>
        <v>22968000</v>
      </c>
      <c r="P149" s="70"/>
      <c r="Q149" s="24">
        <f>SUM(Q150:Q152)</f>
        <v>400000000</v>
      </c>
      <c r="R149" s="70"/>
      <c r="S149" s="24">
        <f>SUM(S150:S152)</f>
        <v>68557100</v>
      </c>
      <c r="T149" s="101"/>
      <c r="U149" s="30">
        <f>SUM(U150:U152)</f>
        <v>491525100</v>
      </c>
      <c r="V149" s="32"/>
      <c r="W149" s="32">
        <f t="shared" si="67"/>
        <v>0.51896558597944575</v>
      </c>
      <c r="X149" s="33"/>
      <c r="Y149" s="30">
        <f>SUM(Y150:Y152)</f>
        <v>491525100</v>
      </c>
      <c r="Z149" s="32"/>
      <c r="AA149" s="32">
        <f t="shared" si="65"/>
        <v>0.51896558597944575</v>
      </c>
      <c r="AB149" s="22"/>
      <c r="AC149" s="109"/>
    </row>
    <row r="150" spans="1:29" ht="29.25" x14ac:dyDescent="0.45">
      <c r="A150" s="118"/>
      <c r="B150" s="35"/>
      <c r="C150" s="229" t="s">
        <v>143</v>
      </c>
      <c r="D150" s="36" t="s">
        <v>144</v>
      </c>
      <c r="E150" s="41">
        <v>1</v>
      </c>
      <c r="F150" s="38">
        <v>141944800</v>
      </c>
      <c r="G150" s="39">
        <v>0</v>
      </c>
      <c r="H150" s="40">
        <v>0</v>
      </c>
      <c r="I150" s="41">
        <v>1</v>
      </c>
      <c r="J150" s="34" t="s">
        <v>23</v>
      </c>
      <c r="K150" s="38">
        <v>141944800</v>
      </c>
      <c r="L150" s="42"/>
      <c r="M150" s="83"/>
      <c r="N150" s="42">
        <v>1</v>
      </c>
      <c r="O150" s="87">
        <v>15552000</v>
      </c>
      <c r="P150" s="42"/>
      <c r="Q150" s="210"/>
      <c r="R150" s="42"/>
      <c r="S150" s="83">
        <v>12603000</v>
      </c>
      <c r="T150" s="45">
        <f t="shared" si="107"/>
        <v>1</v>
      </c>
      <c r="U150" s="50">
        <f>+M150+O150+Q150+S150</f>
        <v>28155000</v>
      </c>
      <c r="V150" s="47">
        <f t="shared" ref="V150:V152" si="159">IFERROR(T150/I150,0)</f>
        <v>1</v>
      </c>
      <c r="W150" s="48">
        <f t="shared" si="67"/>
        <v>0.19835175363944293</v>
      </c>
      <c r="X150" s="49">
        <f>+G150+T150</f>
        <v>1</v>
      </c>
      <c r="Y150" s="51">
        <f t="shared" ref="Y150:Y152" si="160">+H150+U150</f>
        <v>28155000</v>
      </c>
      <c r="Z150" s="48">
        <f t="shared" ref="Z150:Z152" si="161">IFERROR(X150/E150,0)</f>
        <v>1</v>
      </c>
      <c r="AA150" s="48">
        <f t="shared" si="65"/>
        <v>0.19835175363944293</v>
      </c>
      <c r="AB150" s="36"/>
      <c r="AC150" s="109"/>
    </row>
    <row r="151" spans="1:29" ht="39" x14ac:dyDescent="0.45">
      <c r="A151" s="118"/>
      <c r="B151" s="35"/>
      <c r="C151" s="92" t="s">
        <v>296</v>
      </c>
      <c r="D151" s="36" t="s">
        <v>311</v>
      </c>
      <c r="E151" s="41">
        <v>147</v>
      </c>
      <c r="F151" s="38">
        <v>400000000</v>
      </c>
      <c r="G151" s="39">
        <v>0</v>
      </c>
      <c r="H151" s="40">
        <v>0</v>
      </c>
      <c r="I151" s="41">
        <v>147</v>
      </c>
      <c r="J151" s="34" t="s">
        <v>310</v>
      </c>
      <c r="K151" s="38">
        <v>400000000</v>
      </c>
      <c r="L151" s="42"/>
      <c r="M151" s="83"/>
      <c r="N151" s="42"/>
      <c r="O151" s="87"/>
      <c r="P151" s="42">
        <v>147</v>
      </c>
      <c r="Q151" s="210">
        <v>400000000</v>
      </c>
      <c r="R151" s="42"/>
      <c r="S151" s="83"/>
      <c r="T151" s="45">
        <f t="shared" ref="T151" si="162">+L151+N151+P151+R151</f>
        <v>147</v>
      </c>
      <c r="U151" s="50">
        <f t="shared" ref="U151" si="163">+M151+O151+Q151+S151</f>
        <v>400000000</v>
      </c>
      <c r="V151" s="47">
        <f t="shared" ref="V151" si="164">IFERROR(T151/I151,0)</f>
        <v>1</v>
      </c>
      <c r="W151" s="48">
        <f t="shared" ref="W151" si="165">IFERROR(U151/K151,0)</f>
        <v>1</v>
      </c>
      <c r="X151" s="49">
        <f t="shared" ref="X151" si="166">+G151+T151</f>
        <v>147</v>
      </c>
      <c r="Y151" s="51">
        <f t="shared" ref="Y151" si="167">+H151+U151</f>
        <v>400000000</v>
      </c>
      <c r="Z151" s="48">
        <f t="shared" ref="Z151" si="168">IFERROR(X151/E151,0)</f>
        <v>1</v>
      </c>
      <c r="AA151" s="48">
        <f t="shared" ref="AA151" si="169">IFERROR(Y151/F151,0)</f>
        <v>1</v>
      </c>
      <c r="AB151" s="36"/>
      <c r="AC151" s="109"/>
    </row>
    <row r="152" spans="1:29" ht="30.75" x14ac:dyDescent="0.45">
      <c r="A152" s="118"/>
      <c r="B152" s="35"/>
      <c r="C152" s="92" t="s">
        <v>145</v>
      </c>
      <c r="D152" s="36" t="s">
        <v>146</v>
      </c>
      <c r="E152" s="41">
        <v>368</v>
      </c>
      <c r="F152" s="38">
        <v>405179851.95999998</v>
      </c>
      <c r="G152" s="39">
        <v>0</v>
      </c>
      <c r="H152" s="40">
        <v>0</v>
      </c>
      <c r="I152" s="41">
        <v>368</v>
      </c>
      <c r="J152" s="34" t="s">
        <v>89</v>
      </c>
      <c r="K152" s="38">
        <v>405179851.95999998</v>
      </c>
      <c r="L152" s="42"/>
      <c r="M152" s="83"/>
      <c r="N152" s="42">
        <v>258</v>
      </c>
      <c r="O152" s="87">
        <v>7416000</v>
      </c>
      <c r="P152" s="42"/>
      <c r="Q152" s="210"/>
      <c r="R152" s="42">
        <v>110</v>
      </c>
      <c r="S152" s="83">
        <v>55954100</v>
      </c>
      <c r="T152" s="45">
        <f t="shared" si="107"/>
        <v>368</v>
      </c>
      <c r="U152" s="50">
        <f t="shared" ref="U152" si="170">+M152+O152+Q152+S152</f>
        <v>63370100</v>
      </c>
      <c r="V152" s="47">
        <f t="shared" si="159"/>
        <v>1</v>
      </c>
      <c r="W152" s="48">
        <f t="shared" si="67"/>
        <v>0.15639992880558137</v>
      </c>
      <c r="X152" s="49">
        <f t="shared" ref="X152" si="171">+G152+T152</f>
        <v>368</v>
      </c>
      <c r="Y152" s="51">
        <f t="shared" si="160"/>
        <v>63370100</v>
      </c>
      <c r="Z152" s="48">
        <f t="shared" si="161"/>
        <v>1</v>
      </c>
      <c r="AA152" s="48">
        <f t="shared" si="65"/>
        <v>0.15639992880558137</v>
      </c>
      <c r="AB152" s="36" t="s">
        <v>321</v>
      </c>
      <c r="AC152" s="109"/>
    </row>
    <row r="153" spans="1:29" ht="51.75" customHeight="1" x14ac:dyDescent="0.45">
      <c r="A153" s="119"/>
      <c r="B153" s="9"/>
      <c r="C153" s="10" t="s">
        <v>147</v>
      </c>
      <c r="D153" s="10" t="s">
        <v>148</v>
      </c>
      <c r="E153" s="88"/>
      <c r="F153" s="12">
        <f>F154</f>
        <v>178512735.03</v>
      </c>
      <c r="G153" s="15"/>
      <c r="H153" s="13"/>
      <c r="I153" s="88"/>
      <c r="J153" s="89"/>
      <c r="K153" s="12">
        <f>K154</f>
        <v>178512735.03</v>
      </c>
      <c r="L153" s="16"/>
      <c r="M153" s="204">
        <f>+M154</f>
        <v>0</v>
      </c>
      <c r="N153" s="16"/>
      <c r="O153" s="17">
        <f>SUM(O154)</f>
        <v>123078680</v>
      </c>
      <c r="P153" s="88"/>
      <c r="Q153" s="12">
        <f>SUM(Q154)</f>
        <v>0</v>
      </c>
      <c r="R153" s="88"/>
      <c r="S153" s="12">
        <f>S154</f>
        <v>0</v>
      </c>
      <c r="T153" s="102"/>
      <c r="U153" s="17">
        <f>+U154</f>
        <v>123078680</v>
      </c>
      <c r="V153" s="90"/>
      <c r="W153" s="18">
        <f t="shared" ref="W153" si="172">IFERROR(U153/K153,0)</f>
        <v>0.68946722472946254</v>
      </c>
      <c r="X153" s="91"/>
      <c r="Y153" s="17">
        <f>+Y154</f>
        <v>123078680</v>
      </c>
      <c r="Z153" s="90"/>
      <c r="AA153" s="18">
        <f t="shared" ref="AA153" si="173">IFERROR(Y153/F153,0)</f>
        <v>0.68946722472946254</v>
      </c>
      <c r="AB153" s="89"/>
      <c r="AC153" s="109"/>
    </row>
    <row r="154" spans="1:29" ht="90.75" customHeight="1" x14ac:dyDescent="0.45">
      <c r="A154" s="120"/>
      <c r="B154" s="21"/>
      <c r="C154" s="22" t="s">
        <v>149</v>
      </c>
      <c r="D154" s="22" t="s">
        <v>150</v>
      </c>
      <c r="E154" s="31"/>
      <c r="F154" s="24">
        <f>F155</f>
        <v>178512735.03</v>
      </c>
      <c r="G154" s="27"/>
      <c r="H154" s="25"/>
      <c r="I154" s="31"/>
      <c r="J154" s="28"/>
      <c r="K154" s="24">
        <f>K155</f>
        <v>178512735.03</v>
      </c>
      <c r="L154" s="29"/>
      <c r="M154" s="199">
        <f>SUM(M155:M155)</f>
        <v>0</v>
      </c>
      <c r="N154" s="29"/>
      <c r="O154" s="30">
        <f>SUM(O155)</f>
        <v>123078680</v>
      </c>
      <c r="P154" s="70"/>
      <c r="Q154" s="218">
        <f>SUM(Q155)</f>
        <v>0</v>
      </c>
      <c r="R154" s="70"/>
      <c r="S154" s="24">
        <f>S155</f>
        <v>0</v>
      </c>
      <c r="T154" s="101"/>
      <c r="U154" s="30">
        <f>SUM(U155)</f>
        <v>123078680</v>
      </c>
      <c r="V154" s="53">
        <f>IFERROR(T154/I154,0)</f>
        <v>0</v>
      </c>
      <c r="W154" s="32">
        <f t="shared" si="67"/>
        <v>0.68946722472946254</v>
      </c>
      <c r="X154" s="33"/>
      <c r="Y154" s="30">
        <f>SUM(Y155:Y155)</f>
        <v>123078680</v>
      </c>
      <c r="Z154" s="32"/>
      <c r="AA154" s="32">
        <f t="shared" si="65"/>
        <v>0.68946722472946254</v>
      </c>
      <c r="AB154" s="28"/>
      <c r="AC154" s="109"/>
    </row>
    <row r="155" spans="1:29" ht="58.5" x14ac:dyDescent="0.45">
      <c r="A155" s="118"/>
      <c r="B155" s="35"/>
      <c r="C155" s="227" t="s">
        <v>151</v>
      </c>
      <c r="D155" s="36" t="s">
        <v>152</v>
      </c>
      <c r="E155" s="41">
        <v>1</v>
      </c>
      <c r="F155" s="38">
        <v>178512735.03</v>
      </c>
      <c r="G155" s="39">
        <v>0</v>
      </c>
      <c r="H155" s="40">
        <v>0</v>
      </c>
      <c r="I155" s="41">
        <v>1</v>
      </c>
      <c r="J155" s="34" t="s">
        <v>23</v>
      </c>
      <c r="K155" s="38">
        <f>F155</f>
        <v>178512735.03</v>
      </c>
      <c r="L155" s="42"/>
      <c r="M155" s="83"/>
      <c r="N155" s="42">
        <v>1</v>
      </c>
      <c r="O155" s="84">
        <v>123078680</v>
      </c>
      <c r="P155" s="42"/>
      <c r="Q155" s="210"/>
      <c r="R155" s="42"/>
      <c r="S155" s="83"/>
      <c r="T155" s="45">
        <f t="shared" si="107"/>
        <v>1</v>
      </c>
      <c r="U155" s="46">
        <f>SUM(M155,O155,Q155,S155)</f>
        <v>123078680</v>
      </c>
      <c r="V155" s="47">
        <f t="shared" ref="V155" si="174">IFERROR(T155/I155,0)</f>
        <v>1</v>
      </c>
      <c r="W155" s="85">
        <f t="shared" si="67"/>
        <v>0.68946722472946254</v>
      </c>
      <c r="X155" s="49">
        <f>+G155+T155</f>
        <v>1</v>
      </c>
      <c r="Y155" s="38">
        <f t="shared" ref="Y155" si="175">+H155+U155</f>
        <v>123078680</v>
      </c>
      <c r="Z155" s="48">
        <f t="shared" ref="Z155" si="176">IFERROR(X155/E155,0)</f>
        <v>1</v>
      </c>
      <c r="AA155" s="48">
        <f t="shared" si="65"/>
        <v>0.68946722472946254</v>
      </c>
      <c r="AB155" s="36"/>
      <c r="AC155" s="109"/>
    </row>
    <row r="156" spans="1:29" ht="47.25" customHeight="1" x14ac:dyDescent="0.45">
      <c r="A156" s="119"/>
      <c r="B156" s="9"/>
      <c r="C156" s="10" t="s">
        <v>153</v>
      </c>
      <c r="D156" s="10" t="s">
        <v>154</v>
      </c>
      <c r="E156" s="88"/>
      <c r="F156" s="12">
        <f>F157+F159+F161</f>
        <v>2948355380.46</v>
      </c>
      <c r="G156" s="15"/>
      <c r="H156" s="13"/>
      <c r="I156" s="88"/>
      <c r="J156" s="89"/>
      <c r="K156" s="12">
        <f>SUM(K157,K159,K161)</f>
        <v>2948355380.46</v>
      </c>
      <c r="L156" s="16"/>
      <c r="M156" s="204">
        <f>+M157</f>
        <v>39590100</v>
      </c>
      <c r="N156" s="16"/>
      <c r="O156" s="17">
        <f>SUM(O157,O159,O161)</f>
        <v>350749100</v>
      </c>
      <c r="P156" s="88"/>
      <c r="Q156" s="12">
        <f>SUM(Q157,Q159,Q161)</f>
        <v>322887340</v>
      </c>
      <c r="R156" s="88"/>
      <c r="S156" s="12">
        <f>S157+S159+S161</f>
        <v>323751121</v>
      </c>
      <c r="T156" s="103"/>
      <c r="U156" s="17">
        <f>SUM(U157,U159,U161)</f>
        <v>1036977661</v>
      </c>
      <c r="V156" s="90"/>
      <c r="W156" s="18">
        <f t="shared" si="67"/>
        <v>0.35171393105203336</v>
      </c>
      <c r="X156" s="91"/>
      <c r="Y156" s="17">
        <f>SUM(Y157,Y159,Y161)</f>
        <v>1036977661</v>
      </c>
      <c r="Z156" s="90"/>
      <c r="AA156" s="18">
        <f t="shared" si="65"/>
        <v>0.35171393105203336</v>
      </c>
      <c r="AB156" s="89"/>
      <c r="AC156" s="109"/>
    </row>
    <row r="157" spans="1:29" ht="48.75" x14ac:dyDescent="0.45">
      <c r="A157" s="120"/>
      <c r="B157" s="21"/>
      <c r="C157" s="22" t="s">
        <v>155</v>
      </c>
      <c r="D157" s="22" t="s">
        <v>156</v>
      </c>
      <c r="E157" s="31"/>
      <c r="F157" s="24">
        <f>F158</f>
        <v>646411330.50999999</v>
      </c>
      <c r="G157" s="27"/>
      <c r="H157" s="25"/>
      <c r="I157" s="31"/>
      <c r="J157" s="28"/>
      <c r="K157" s="24">
        <f>K158</f>
        <v>646411330.50999999</v>
      </c>
      <c r="L157" s="29"/>
      <c r="M157" s="199">
        <f>SUM(M158)</f>
        <v>39590100</v>
      </c>
      <c r="N157" s="29"/>
      <c r="O157" s="30">
        <f>SUM(O158)</f>
        <v>248100000</v>
      </c>
      <c r="P157" s="70"/>
      <c r="Q157" s="24">
        <f>SUM(Q158)</f>
        <v>144543100</v>
      </c>
      <c r="R157" s="70"/>
      <c r="S157" s="24">
        <f>S158</f>
        <v>61508961</v>
      </c>
      <c r="T157" s="101"/>
      <c r="U157" s="30">
        <f>SUM(U158)</f>
        <v>493742161</v>
      </c>
      <c r="V157" s="32"/>
      <c r="W157" s="32">
        <f t="shared" si="67"/>
        <v>0.76382039994634932</v>
      </c>
      <c r="X157" s="33"/>
      <c r="Y157" s="30">
        <f>(Y158)</f>
        <v>493742161</v>
      </c>
      <c r="Z157" s="32"/>
      <c r="AA157" s="32">
        <f t="shared" si="65"/>
        <v>0.76382039994634932</v>
      </c>
      <c r="AB157" s="28"/>
      <c r="AC157" s="109"/>
    </row>
    <row r="158" spans="1:29" ht="39" x14ac:dyDescent="0.45">
      <c r="A158" s="118"/>
      <c r="B158" s="35"/>
      <c r="C158" s="36" t="s">
        <v>157</v>
      </c>
      <c r="D158" s="36" t="s">
        <v>158</v>
      </c>
      <c r="E158" s="41">
        <v>6</v>
      </c>
      <c r="F158" s="38">
        <v>646411330.50999999</v>
      </c>
      <c r="G158" s="39">
        <v>0</v>
      </c>
      <c r="H158" s="40">
        <v>0</v>
      </c>
      <c r="I158" s="41">
        <v>6</v>
      </c>
      <c r="J158" s="34" t="s">
        <v>159</v>
      </c>
      <c r="K158" s="38">
        <v>646411330.50999999</v>
      </c>
      <c r="L158" s="42">
        <v>2</v>
      </c>
      <c r="M158" s="205">
        <v>39590100</v>
      </c>
      <c r="N158" s="42">
        <v>3</v>
      </c>
      <c r="O158" s="161">
        <v>248100000</v>
      </c>
      <c r="P158" s="93">
        <v>1</v>
      </c>
      <c r="Q158" s="83">
        <v>144543100</v>
      </c>
      <c r="R158" s="42"/>
      <c r="S158" s="44">
        <v>61508961</v>
      </c>
      <c r="T158" s="45">
        <f>+L158+N158+P158+R158</f>
        <v>6</v>
      </c>
      <c r="U158" s="46">
        <f>SUM(M158,O158,Q158,S158)</f>
        <v>493742161</v>
      </c>
      <c r="V158" s="47">
        <f t="shared" ref="V158:V162" si="177">IFERROR(T158/I158,0)</f>
        <v>1</v>
      </c>
      <c r="W158" s="85">
        <f t="shared" si="67"/>
        <v>0.76382039994634932</v>
      </c>
      <c r="X158" s="49">
        <f>+G158+T158</f>
        <v>6</v>
      </c>
      <c r="Y158" s="38">
        <f t="shared" ref="Y158:Y162" si="178">+H158+U158</f>
        <v>493742161</v>
      </c>
      <c r="Z158" s="48">
        <f t="shared" ref="Z158" si="179">IFERROR(X158/E158,0)</f>
        <v>1</v>
      </c>
      <c r="AA158" s="48">
        <f t="shared" si="65"/>
        <v>0.76382039994634932</v>
      </c>
      <c r="AB158" s="36" t="s">
        <v>321</v>
      </c>
      <c r="AC158" s="109"/>
    </row>
    <row r="159" spans="1:29" ht="48.75" x14ac:dyDescent="0.45">
      <c r="A159" s="120"/>
      <c r="B159" s="21"/>
      <c r="C159" s="22" t="s">
        <v>160</v>
      </c>
      <c r="D159" s="22" t="s">
        <v>161</v>
      </c>
      <c r="E159" s="31"/>
      <c r="F159" s="24">
        <f>F160</f>
        <v>981944049.95000005</v>
      </c>
      <c r="G159" s="27"/>
      <c r="H159" s="25"/>
      <c r="I159" s="31"/>
      <c r="J159" s="28"/>
      <c r="K159" s="94">
        <f>K160</f>
        <v>981944049.95000005</v>
      </c>
      <c r="L159" s="29"/>
      <c r="M159" s="199">
        <f>SUM(M160)</f>
        <v>0</v>
      </c>
      <c r="N159" s="29"/>
      <c r="O159" s="30">
        <f>SUM(O160)</f>
        <v>102649100</v>
      </c>
      <c r="P159" s="70"/>
      <c r="Q159" s="24">
        <f>SUM(Q160)</f>
        <v>178344240</v>
      </c>
      <c r="R159" s="70"/>
      <c r="S159" s="24">
        <f>S160</f>
        <v>262242160</v>
      </c>
      <c r="T159" s="101"/>
      <c r="U159" s="30">
        <f>SUM(U160)</f>
        <v>543235500</v>
      </c>
      <c r="V159" s="32"/>
      <c r="W159" s="32"/>
      <c r="X159" s="33"/>
      <c r="Y159" s="30">
        <f>SUM(Y160)</f>
        <v>543235500</v>
      </c>
      <c r="Z159" s="32"/>
      <c r="AA159" s="32">
        <f>IFERROR(Y159/F159,0)</f>
        <v>0.55322449382697636</v>
      </c>
      <c r="AB159" s="28"/>
      <c r="AC159" s="109"/>
    </row>
    <row r="160" spans="1:29" ht="39" x14ac:dyDescent="0.45">
      <c r="A160" s="118"/>
      <c r="B160" s="35"/>
      <c r="C160" s="36" t="s">
        <v>162</v>
      </c>
      <c r="D160" s="67" t="s">
        <v>163</v>
      </c>
      <c r="E160" s="41">
        <v>2</v>
      </c>
      <c r="F160" s="38">
        <v>981944049.95000005</v>
      </c>
      <c r="G160" s="39">
        <v>0</v>
      </c>
      <c r="H160" s="40">
        <v>0</v>
      </c>
      <c r="I160" s="41">
        <v>2</v>
      </c>
      <c r="J160" s="34" t="s">
        <v>159</v>
      </c>
      <c r="K160" s="38">
        <f>F160</f>
        <v>981944049.95000005</v>
      </c>
      <c r="L160" s="42"/>
      <c r="M160" s="206"/>
      <c r="N160" s="42">
        <v>1</v>
      </c>
      <c r="O160" s="158">
        <v>102649100</v>
      </c>
      <c r="P160" s="93">
        <v>1</v>
      </c>
      <c r="Q160" s="210">
        <v>178344240</v>
      </c>
      <c r="R160" s="42"/>
      <c r="S160" s="44">
        <v>262242160</v>
      </c>
      <c r="T160" s="45">
        <f t="shared" si="107"/>
        <v>2</v>
      </c>
      <c r="U160" s="46">
        <f>SUM(M160,O160,Q160,S160)</f>
        <v>543235500</v>
      </c>
      <c r="V160" s="47">
        <f t="shared" si="177"/>
        <v>1</v>
      </c>
      <c r="W160" s="85">
        <f t="shared" si="67"/>
        <v>0.55322449382697636</v>
      </c>
      <c r="X160" s="49">
        <f>+G160+T160</f>
        <v>2</v>
      </c>
      <c r="Y160" s="38">
        <f t="shared" si="178"/>
        <v>543235500</v>
      </c>
      <c r="Z160" s="48">
        <f t="shared" ref="Z160" si="180">IFERROR(X160/E160,0)</f>
        <v>1</v>
      </c>
      <c r="AA160" s="48">
        <f t="shared" si="65"/>
        <v>0.55322449382697636</v>
      </c>
      <c r="AB160" s="36" t="s">
        <v>321</v>
      </c>
      <c r="AC160" s="109"/>
    </row>
    <row r="161" spans="1:29" ht="29.25" x14ac:dyDescent="0.45">
      <c r="A161" s="120"/>
      <c r="B161" s="21"/>
      <c r="C161" s="22" t="s">
        <v>164</v>
      </c>
      <c r="D161" s="22" t="s">
        <v>165</v>
      </c>
      <c r="E161" s="31"/>
      <c r="F161" s="24">
        <f>F162</f>
        <v>1320000000</v>
      </c>
      <c r="G161" s="27"/>
      <c r="H161" s="25"/>
      <c r="I161" s="31"/>
      <c r="J161" s="28"/>
      <c r="K161" s="94">
        <f>K162</f>
        <v>1320000000</v>
      </c>
      <c r="L161" s="29"/>
      <c r="M161" s="199">
        <f>SUM(M162)</f>
        <v>0</v>
      </c>
      <c r="N161" s="29"/>
      <c r="O161" s="30">
        <f>SUM(O162)</f>
        <v>0</v>
      </c>
      <c r="P161" s="70"/>
      <c r="Q161" s="24">
        <f>SUM(Q162)</f>
        <v>0</v>
      </c>
      <c r="R161" s="70"/>
      <c r="S161" s="24">
        <f>S162</f>
        <v>0</v>
      </c>
      <c r="T161" s="45">
        <f t="shared" si="107"/>
        <v>0</v>
      </c>
      <c r="U161" s="30">
        <f>(U162)</f>
        <v>0</v>
      </c>
      <c r="V161" s="32"/>
      <c r="W161" s="32"/>
      <c r="X161" s="33"/>
      <c r="Y161" s="30">
        <f>SUM(Y162)</f>
        <v>0</v>
      </c>
      <c r="Z161" s="32"/>
      <c r="AA161" s="32">
        <f>IFERROR(Y161/F161,0)</f>
        <v>0</v>
      </c>
      <c r="AB161" s="28"/>
      <c r="AC161" s="109"/>
    </row>
    <row r="162" spans="1:29" ht="65.25" customHeight="1" x14ac:dyDescent="0.45">
      <c r="A162" s="118"/>
      <c r="B162" s="35"/>
      <c r="C162" s="36" t="s">
        <v>282</v>
      </c>
      <c r="D162" s="36" t="s">
        <v>283</v>
      </c>
      <c r="E162" s="41">
        <v>2</v>
      </c>
      <c r="F162" s="38">
        <v>1320000000</v>
      </c>
      <c r="G162" s="39">
        <v>0</v>
      </c>
      <c r="H162" s="40">
        <v>0</v>
      </c>
      <c r="I162" s="41">
        <v>2</v>
      </c>
      <c r="J162" s="34" t="s">
        <v>284</v>
      </c>
      <c r="K162" s="38">
        <v>1320000000</v>
      </c>
      <c r="L162" s="42"/>
      <c r="M162" s="206"/>
      <c r="N162" s="42"/>
      <c r="O162" s="54"/>
      <c r="P162" s="93"/>
      <c r="Q162" s="210"/>
      <c r="R162" s="42">
        <v>2</v>
      </c>
      <c r="S162" s="44"/>
      <c r="T162" s="45">
        <f t="shared" si="107"/>
        <v>2</v>
      </c>
      <c r="U162" s="46">
        <f>SUM(M162,O162,Q162,S162)</f>
        <v>0</v>
      </c>
      <c r="V162" s="47">
        <f t="shared" si="177"/>
        <v>1</v>
      </c>
      <c r="W162" s="85">
        <f t="shared" si="67"/>
        <v>0</v>
      </c>
      <c r="X162" s="49">
        <f>+G162+T162</f>
        <v>2</v>
      </c>
      <c r="Y162" s="38">
        <f t="shared" si="178"/>
        <v>0</v>
      </c>
      <c r="Z162" s="48">
        <f t="shared" ref="Z162" si="181">IFERROR(X162/E162,0)</f>
        <v>1</v>
      </c>
      <c r="AA162" s="48">
        <f t="shared" si="65"/>
        <v>0</v>
      </c>
      <c r="AB162" s="36" t="s">
        <v>321</v>
      </c>
      <c r="AC162" s="109"/>
    </row>
    <row r="163" spans="1:29" ht="45.75" customHeight="1" x14ac:dyDescent="0.45">
      <c r="A163" s="119"/>
      <c r="B163" s="9"/>
      <c r="C163" s="10" t="s">
        <v>166</v>
      </c>
      <c r="D163" s="10" t="s">
        <v>167</v>
      </c>
      <c r="E163" s="88"/>
      <c r="F163" s="12">
        <f>F164</f>
        <v>46976000.079999998</v>
      </c>
      <c r="G163" s="15"/>
      <c r="H163" s="13"/>
      <c r="I163" s="88"/>
      <c r="J163" s="89"/>
      <c r="K163" s="12">
        <f>K164</f>
        <v>46976000.079999998</v>
      </c>
      <c r="L163" s="16"/>
      <c r="M163" s="204">
        <f>+M164</f>
        <v>0</v>
      </c>
      <c r="N163" s="16"/>
      <c r="O163" s="17">
        <f>SUM(O164)</f>
        <v>0</v>
      </c>
      <c r="P163" s="88"/>
      <c r="Q163" s="12">
        <f>SUM(Q164)</f>
        <v>0</v>
      </c>
      <c r="R163" s="88"/>
      <c r="S163" s="12">
        <f>S164</f>
        <v>0</v>
      </c>
      <c r="T163" s="102"/>
      <c r="U163" s="17">
        <f>+U164</f>
        <v>0</v>
      </c>
      <c r="V163" s="90"/>
      <c r="W163" s="18">
        <f t="shared" ref="W163" si="182">IFERROR(U163/K163,0)</f>
        <v>0</v>
      </c>
      <c r="X163" s="91"/>
      <c r="Y163" s="17">
        <f>+Y164</f>
        <v>0</v>
      </c>
      <c r="Z163" s="90"/>
      <c r="AA163" s="18">
        <f t="shared" ref="AA163" si="183">IFERROR(Y163/F163,0)</f>
        <v>0</v>
      </c>
      <c r="AB163" s="89"/>
      <c r="AC163" s="109"/>
    </row>
    <row r="164" spans="1:29" ht="39" x14ac:dyDescent="0.45">
      <c r="A164" s="120"/>
      <c r="B164" s="21"/>
      <c r="C164" s="22" t="s">
        <v>168</v>
      </c>
      <c r="D164" s="22" t="s">
        <v>169</v>
      </c>
      <c r="E164" s="31"/>
      <c r="F164" s="24">
        <f>F165</f>
        <v>46976000.079999998</v>
      </c>
      <c r="G164" s="27"/>
      <c r="H164" s="25"/>
      <c r="I164" s="31"/>
      <c r="J164" s="28"/>
      <c r="K164" s="94">
        <f>K165</f>
        <v>46976000.079999998</v>
      </c>
      <c r="L164" s="29"/>
      <c r="M164" s="199">
        <f>SUM(M165)</f>
        <v>0</v>
      </c>
      <c r="N164" s="29"/>
      <c r="O164" s="30">
        <f>SUM(O165)</f>
        <v>0</v>
      </c>
      <c r="P164" s="70"/>
      <c r="Q164" s="24">
        <f>SUM(Q165)</f>
        <v>0</v>
      </c>
      <c r="R164" s="70"/>
      <c r="S164" s="24">
        <f>S165</f>
        <v>0</v>
      </c>
      <c r="T164" s="101"/>
      <c r="U164" s="30">
        <f>(U165)</f>
        <v>0</v>
      </c>
      <c r="V164" s="32"/>
      <c r="W164" s="32"/>
      <c r="X164" s="33"/>
      <c r="Y164" s="30">
        <f>SUM(Y165)</f>
        <v>0</v>
      </c>
      <c r="Z164" s="32"/>
      <c r="AA164" s="32">
        <f>IFERROR(Y164/F164,0)</f>
        <v>0</v>
      </c>
      <c r="AB164" s="28"/>
      <c r="AC164" s="109"/>
    </row>
    <row r="165" spans="1:29" ht="48.75" x14ac:dyDescent="0.45">
      <c r="A165" s="118"/>
      <c r="B165" s="35"/>
      <c r="C165" s="36" t="s">
        <v>170</v>
      </c>
      <c r="D165" s="36" t="s">
        <v>171</v>
      </c>
      <c r="E165" s="41">
        <v>50</v>
      </c>
      <c r="F165" s="38">
        <v>46976000.079999998</v>
      </c>
      <c r="G165" s="39">
        <v>0</v>
      </c>
      <c r="H165" s="40">
        <v>0</v>
      </c>
      <c r="I165" s="41">
        <v>50</v>
      </c>
      <c r="J165" s="34" t="s">
        <v>89</v>
      </c>
      <c r="K165" s="38">
        <v>46976000.079999998</v>
      </c>
      <c r="L165" s="42"/>
      <c r="M165" s="206"/>
      <c r="N165" s="42"/>
      <c r="O165" s="54"/>
      <c r="P165" s="93"/>
      <c r="Q165" s="210"/>
      <c r="R165" s="42">
        <v>50</v>
      </c>
      <c r="S165" s="44"/>
      <c r="T165" s="45">
        <f t="shared" si="107"/>
        <v>50</v>
      </c>
      <c r="U165" s="46">
        <f>SUM(M165,O165,Q165,S165)</f>
        <v>0</v>
      </c>
      <c r="V165" s="47">
        <f t="shared" ref="V165" si="184">IFERROR(T165/I165,0)</f>
        <v>1</v>
      </c>
      <c r="W165" s="85">
        <f t="shared" si="67"/>
        <v>0</v>
      </c>
      <c r="X165" s="49">
        <f>+G165+T165</f>
        <v>50</v>
      </c>
      <c r="Y165" s="38">
        <f t="shared" ref="Y165" si="185">+H165+U165</f>
        <v>0</v>
      </c>
      <c r="Z165" s="48">
        <f t="shared" ref="Z165" si="186">IFERROR(X165/E165,0)</f>
        <v>1</v>
      </c>
      <c r="AA165" s="48">
        <f t="shared" si="65"/>
        <v>0</v>
      </c>
      <c r="AB165" s="36" t="s">
        <v>321</v>
      </c>
      <c r="AC165" s="109"/>
    </row>
    <row r="166" spans="1:29" ht="29.25" x14ac:dyDescent="0.45">
      <c r="A166" s="119"/>
      <c r="B166" s="9"/>
      <c r="C166" s="10" t="s">
        <v>172</v>
      </c>
      <c r="D166" s="10" t="s">
        <v>173</v>
      </c>
      <c r="E166" s="88"/>
      <c r="F166" s="12">
        <f>F167</f>
        <v>267950304.31999999</v>
      </c>
      <c r="G166" s="15"/>
      <c r="H166" s="13"/>
      <c r="I166" s="88"/>
      <c r="J166" s="89"/>
      <c r="K166" s="12">
        <f>K167</f>
        <v>267950304.31999999</v>
      </c>
      <c r="L166" s="16"/>
      <c r="M166" s="204">
        <f>SUM(M167)</f>
        <v>24006600</v>
      </c>
      <c r="N166" s="16"/>
      <c r="O166" s="17"/>
      <c r="P166" s="88"/>
      <c r="Q166" s="12">
        <f>SUM(Q167)</f>
        <v>4200000</v>
      </c>
      <c r="R166" s="88"/>
      <c r="S166" s="12">
        <f>S167</f>
        <v>150603614</v>
      </c>
      <c r="T166" s="102"/>
      <c r="U166" s="17">
        <f>+U167</f>
        <v>178810214</v>
      </c>
      <c r="V166" s="90"/>
      <c r="W166" s="18">
        <f t="shared" ref="W166" si="187">IFERROR(U166/K166,0)</f>
        <v>0.66732603440694616</v>
      </c>
      <c r="X166" s="91"/>
      <c r="Y166" s="17">
        <f>+Y167</f>
        <v>0</v>
      </c>
      <c r="Z166" s="90"/>
      <c r="AA166" s="18">
        <f t="shared" ref="AA166" si="188">IFERROR(Y166/F166,0)</f>
        <v>0</v>
      </c>
      <c r="AB166" s="89"/>
      <c r="AC166" s="109"/>
    </row>
    <row r="167" spans="1:29" ht="19.5" x14ac:dyDescent="0.45">
      <c r="A167" s="120"/>
      <c r="B167" s="21"/>
      <c r="C167" s="22" t="s">
        <v>174</v>
      </c>
      <c r="D167" s="22" t="s">
        <v>175</v>
      </c>
      <c r="E167" s="31"/>
      <c r="F167" s="24">
        <f>SUM(F168:F169)</f>
        <v>267950304.31999999</v>
      </c>
      <c r="G167" s="27"/>
      <c r="H167" s="25"/>
      <c r="I167" s="31"/>
      <c r="J167" s="28"/>
      <c r="K167" s="94">
        <f>SUM(K168:K169)</f>
        <v>267950304.31999999</v>
      </c>
      <c r="L167" s="29"/>
      <c r="M167" s="199">
        <f>SUM(M168:M169)</f>
        <v>24006600</v>
      </c>
      <c r="N167" s="29"/>
      <c r="O167" s="30">
        <f>SUM(O168:O169)</f>
        <v>0</v>
      </c>
      <c r="P167" s="70"/>
      <c r="Q167" s="24">
        <f>SUM(Q168:Q169)</f>
        <v>4200000</v>
      </c>
      <c r="R167" s="70"/>
      <c r="S167" s="24">
        <f>SUM(S168:S169)</f>
        <v>150603614</v>
      </c>
      <c r="T167" s="101"/>
      <c r="U167" s="30">
        <f>SUM(U168:U169)</f>
        <v>178810214</v>
      </c>
      <c r="V167" s="32"/>
      <c r="W167" s="32" t="s">
        <v>17</v>
      </c>
      <c r="X167" s="33"/>
      <c r="Y167" s="30"/>
      <c r="Z167" s="32"/>
      <c r="AA167" s="32">
        <f>IFERROR(Y167/F167,0)</f>
        <v>0</v>
      </c>
      <c r="AB167" s="28"/>
      <c r="AC167" s="109"/>
    </row>
    <row r="168" spans="1:29" ht="45.75" customHeight="1" x14ac:dyDescent="0.45">
      <c r="A168" s="118"/>
      <c r="B168" s="35"/>
      <c r="C168" s="36" t="s">
        <v>285</v>
      </c>
      <c r="D168" s="36" t="s">
        <v>286</v>
      </c>
      <c r="E168" s="41">
        <v>6</v>
      </c>
      <c r="F168" s="38">
        <v>24761121</v>
      </c>
      <c r="G168" s="39">
        <v>0</v>
      </c>
      <c r="H168" s="40">
        <v>0</v>
      </c>
      <c r="I168" s="41">
        <v>6</v>
      </c>
      <c r="J168" s="34" t="s">
        <v>159</v>
      </c>
      <c r="K168" s="38">
        <f>F168</f>
        <v>24761121</v>
      </c>
      <c r="L168" s="42"/>
      <c r="M168" s="206"/>
      <c r="N168" s="42"/>
      <c r="O168" s="54"/>
      <c r="P168" s="93">
        <v>1</v>
      </c>
      <c r="Q168" s="210">
        <v>4200000</v>
      </c>
      <c r="R168" s="42">
        <v>5</v>
      </c>
      <c r="S168" s="44"/>
      <c r="T168" s="45">
        <f t="shared" ref="T168" si="189">+L168+N168+P168+R168</f>
        <v>6</v>
      </c>
      <c r="U168" s="46">
        <f>SUM(M168,O168,Q168,S168)</f>
        <v>4200000</v>
      </c>
      <c r="V168" s="47">
        <f>IFERROR(T168/I168,0)</f>
        <v>1</v>
      </c>
      <c r="W168" s="85">
        <f t="shared" ref="W168" si="190">IFERROR(U168/K168,0)</f>
        <v>0.1696207534384247</v>
      </c>
      <c r="X168" s="49">
        <f>+G168+T168</f>
        <v>6</v>
      </c>
      <c r="Y168" s="38">
        <f>+H168+U168</f>
        <v>4200000</v>
      </c>
      <c r="Z168" s="48">
        <f>IFERROR(X168/E168,0)</f>
        <v>1</v>
      </c>
      <c r="AA168" s="48">
        <f t="shared" ref="AA168" si="191">IFERROR(Y168/F168,0)</f>
        <v>0.1696207534384247</v>
      </c>
      <c r="AB168" s="36" t="s">
        <v>321</v>
      </c>
      <c r="AC168" s="109"/>
    </row>
    <row r="169" spans="1:29" ht="45.75" customHeight="1" x14ac:dyDescent="0.45">
      <c r="A169" s="118"/>
      <c r="B169" s="35"/>
      <c r="C169" s="36" t="s">
        <v>176</v>
      </c>
      <c r="D169" s="36" t="s">
        <v>177</v>
      </c>
      <c r="E169" s="41">
        <v>2</v>
      </c>
      <c r="F169" s="38">
        <v>243189183.31999999</v>
      </c>
      <c r="G169" s="39">
        <v>0</v>
      </c>
      <c r="H169" s="40">
        <v>0</v>
      </c>
      <c r="I169" s="41">
        <v>2</v>
      </c>
      <c r="J169" s="34" t="s">
        <v>159</v>
      </c>
      <c r="K169" s="38">
        <f>F169</f>
        <v>243189183.31999999</v>
      </c>
      <c r="L169" s="42">
        <v>1</v>
      </c>
      <c r="M169" s="206">
        <v>24006600</v>
      </c>
      <c r="N169" s="42"/>
      <c r="O169" s="54"/>
      <c r="P169" s="93"/>
      <c r="Q169" s="210"/>
      <c r="R169" s="42">
        <v>1</v>
      </c>
      <c r="S169" s="44">
        <v>150603614</v>
      </c>
      <c r="T169" s="45">
        <f t="shared" si="107"/>
        <v>2</v>
      </c>
      <c r="U169" s="46">
        <f>SUM(M169,O169,Q169,S169)</f>
        <v>174610214</v>
      </c>
      <c r="V169" s="47">
        <f>IFERROR(T169/I169,0)</f>
        <v>1</v>
      </c>
      <c r="W169" s="85">
        <f>IFERROR(U169/K169,0)</f>
        <v>0.71800156411660587</v>
      </c>
      <c r="X169" s="49">
        <f>+G169+T169</f>
        <v>2</v>
      </c>
      <c r="Y169" s="38">
        <f>+H169+U169</f>
        <v>174610214</v>
      </c>
      <c r="Z169" s="48">
        <f>IFERROR(X169/E169,0)</f>
        <v>1</v>
      </c>
      <c r="AA169" s="48">
        <f>IFERROR(Y169/F169,0)</f>
        <v>0.71800156411660587</v>
      </c>
      <c r="AB169" s="36" t="s">
        <v>321</v>
      </c>
      <c r="AC169" s="109"/>
    </row>
    <row r="170" spans="1:29" x14ac:dyDescent="0.45">
      <c r="A170" s="121"/>
      <c r="B170" s="122"/>
      <c r="C170" s="95"/>
      <c r="D170" s="122"/>
      <c r="E170" s="224"/>
      <c r="F170" s="123"/>
      <c r="G170" s="122"/>
      <c r="H170" s="124"/>
      <c r="I170" s="225">
        <f>SUM(I7:I169)</f>
        <v>16679</v>
      </c>
      <c r="J170" s="125"/>
      <c r="K170" s="126"/>
      <c r="L170" s="253" t="s">
        <v>178</v>
      </c>
      <c r="M170" s="254"/>
      <c r="N170" s="254"/>
      <c r="O170" s="254"/>
      <c r="P170" s="254"/>
      <c r="Q170" s="254"/>
      <c r="R170" s="254"/>
      <c r="S170" s="254"/>
      <c r="T170" s="96">
        <f>SUM(T9:T169)</f>
        <v>13134</v>
      </c>
      <c r="U170" s="97"/>
      <c r="V170" s="98">
        <f>IFERROR(T170/I170,0)</f>
        <v>0.78745728161160744</v>
      </c>
      <c r="W170" s="98">
        <f>IFERROR(U172/K172,0)</f>
        <v>0.7491743655636357</v>
      </c>
      <c r="X170" s="127"/>
      <c r="Y170" s="128"/>
      <c r="Z170" s="98"/>
      <c r="AA170" s="99"/>
      <c r="AB170" s="129"/>
      <c r="AC170" s="109"/>
    </row>
    <row r="171" spans="1:29" x14ac:dyDescent="0.45">
      <c r="A171" s="130"/>
      <c r="B171" s="130"/>
      <c r="C171" s="36"/>
      <c r="D171" s="118"/>
      <c r="E171" s="131"/>
      <c r="F171" s="52"/>
      <c r="G171" s="118"/>
      <c r="H171" s="132"/>
      <c r="I171" s="118"/>
      <c r="J171" s="131"/>
      <c r="K171" s="133"/>
      <c r="L171" s="255" t="s">
        <v>179</v>
      </c>
      <c r="M171" s="256"/>
      <c r="N171" s="256"/>
      <c r="O171" s="256"/>
      <c r="P171" s="256"/>
      <c r="Q171" s="256"/>
      <c r="R171" s="256"/>
      <c r="S171" s="256"/>
      <c r="T171" s="256"/>
      <c r="U171" s="256"/>
      <c r="V171" s="100" t="str">
        <f>IF(V170&gt;0.9,"Sangat Tinggi",IF(V170&gt;0.75,"Tinggi",IF(V170&gt;0.65,"Sedang",IF(V170&gt;0.5,"Rendah","Sangat Rendah"))))</f>
        <v>Tinggi</v>
      </c>
      <c r="W171" s="100" t="str">
        <f>IF(W170&gt;0.9,"Sangat Tinggi",IF(W170&gt;0.75,"Tinggi",IF(W170&gt;0.65,"Sedang",IF(W170&gt;0.5,"Rendah","Sangat Rendah"))))</f>
        <v>Sedang</v>
      </c>
      <c r="X171" s="134"/>
      <c r="Y171" s="135"/>
      <c r="Z171" s="134"/>
      <c r="AA171" s="136"/>
      <c r="AB171" s="137"/>
      <c r="AC171" s="109"/>
    </row>
    <row r="172" spans="1:29" x14ac:dyDescent="0.45">
      <c r="A172" s="130"/>
      <c r="B172" s="196"/>
      <c r="C172" s="138"/>
      <c r="D172" s="118"/>
      <c r="E172" s="131"/>
      <c r="F172" s="139">
        <f>SUM(F167,F164,F161,F159,F157,F154,F149,F137,F119,F88,F56,F52,F47,F44,F33,F30,F24,F16,F8)</f>
        <v>435755072631.54004</v>
      </c>
      <c r="G172" s="118"/>
      <c r="H172" s="132"/>
      <c r="I172" s="118"/>
      <c r="J172" s="131"/>
      <c r="K172" s="223">
        <f>SUM(K167,K164,K161,K159,K157,K154,K149,K137,K119,K88,K56,K52,K47,K44,K33,K30,K24,K16,K8)</f>
        <v>435755072631.54004</v>
      </c>
      <c r="L172" s="257" t="s">
        <v>180</v>
      </c>
      <c r="M172" s="258"/>
      <c r="N172" s="258"/>
      <c r="O172" s="258"/>
      <c r="P172" s="258"/>
      <c r="Q172" s="258"/>
      <c r="R172" s="258"/>
      <c r="S172" s="258"/>
      <c r="T172" s="258"/>
      <c r="U172" s="140">
        <f>SUM(U167,U164,U161,U159,U157,U154,U149,U137,U119,U88,U56,U52,U47,U44,U33,U30,U24,U16,U8)</f>
        <v>326456530079.87</v>
      </c>
      <c r="V172" s="100">
        <f>+(0+V170*K172)/K172</f>
        <v>0.78745728161160744</v>
      </c>
      <c r="W172" s="141">
        <f>(0+U172)/K172</f>
        <v>0.7491743655636357</v>
      </c>
      <c r="X172" s="118"/>
      <c r="Y172" s="197"/>
      <c r="Z172" s="142"/>
      <c r="AA172" s="142"/>
      <c r="AB172" s="143"/>
      <c r="AC172" s="109"/>
    </row>
    <row r="173" spans="1:29" ht="14.65" thickBot="1" x14ac:dyDescent="0.5">
      <c r="A173" s="144"/>
      <c r="B173" s="145"/>
      <c r="C173" s="146"/>
      <c r="D173" s="145"/>
      <c r="E173" s="147"/>
      <c r="F173" s="147"/>
      <c r="G173" s="145"/>
      <c r="H173" s="145"/>
      <c r="I173" s="145"/>
      <c r="J173" s="147"/>
      <c r="K173" s="148"/>
      <c r="L173" s="249" t="s">
        <v>181</v>
      </c>
      <c r="M173" s="249"/>
      <c r="N173" s="249"/>
      <c r="O173" s="249"/>
      <c r="P173" s="249"/>
      <c r="Q173" s="249"/>
      <c r="R173" s="249"/>
      <c r="S173" s="249"/>
      <c r="T173" s="249"/>
      <c r="U173" s="250"/>
      <c r="V173" s="149" t="str">
        <f>IF(V172&gt;0.9,"Sangat Tinggi",IF(V172&gt;0.75,"Tinggi",IF(V172&gt;0.65,"Sedang",IF(V172&gt;0.5,"Rendah","Sangat Rendah"))))</f>
        <v>Tinggi</v>
      </c>
      <c r="W173" s="150" t="str">
        <f>IF(W172&gt;0.9,"Sangat Tinggi",IF(W172&gt;0.75,"Tinggi",IF(W172&gt;0.65,"Sedang",IF(W172&gt;0.5,"Rendah","Sangat Rendah"))))</f>
        <v>Sedang</v>
      </c>
      <c r="X173" s="151"/>
      <c r="Y173" s="147"/>
      <c r="Z173" s="152"/>
      <c r="AA173" s="152"/>
      <c r="AB173" s="153"/>
      <c r="AC173" s="109"/>
    </row>
    <row r="174" spans="1:29" x14ac:dyDescent="0.45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207"/>
      <c r="N174" s="109"/>
      <c r="O174" s="154"/>
      <c r="P174" s="109"/>
      <c r="Q174" s="207"/>
      <c r="R174" s="109"/>
      <c r="S174" s="207"/>
      <c r="T174" s="109"/>
      <c r="U174" s="109"/>
      <c r="V174" s="109"/>
      <c r="W174" s="109"/>
      <c r="X174" s="109"/>
      <c r="Y174" s="109"/>
      <c r="Z174" s="109"/>
      <c r="AA174" s="109"/>
      <c r="AB174" s="109"/>
      <c r="AC174" s="109"/>
    </row>
    <row r="175" spans="1:29" x14ac:dyDescent="0.45">
      <c r="A175" s="248" t="s">
        <v>183</v>
      </c>
      <c r="B175" s="248"/>
      <c r="C175" s="248"/>
      <c r="D175" s="248"/>
      <c r="E175" s="248"/>
      <c r="F175" s="248"/>
      <c r="G175" s="248"/>
      <c r="H175" s="109"/>
      <c r="I175" s="155"/>
      <c r="J175" s="155"/>
      <c r="K175" s="155"/>
      <c r="L175" s="155"/>
      <c r="M175" s="207"/>
      <c r="N175" s="155"/>
      <c r="O175" s="209"/>
      <c r="P175" s="109"/>
      <c r="Q175" s="207"/>
      <c r="R175" s="109"/>
      <c r="S175" s="207"/>
      <c r="T175" s="109"/>
      <c r="U175" s="109"/>
      <c r="V175" s="109"/>
      <c r="W175" s="109"/>
      <c r="X175" s="109"/>
      <c r="Y175" s="109"/>
      <c r="Z175" s="109"/>
      <c r="AA175" s="109"/>
      <c r="AB175" s="109"/>
      <c r="AC175" s="109"/>
    </row>
    <row r="176" spans="1:29" x14ac:dyDescent="0.45">
      <c r="A176" s="248" t="s">
        <v>184</v>
      </c>
      <c r="B176" s="248"/>
      <c r="C176" s="248"/>
      <c r="D176" s="248"/>
      <c r="E176" s="248"/>
      <c r="F176" s="248"/>
      <c r="G176" s="248"/>
      <c r="H176" s="248"/>
      <c r="I176" s="156"/>
      <c r="J176" s="156"/>
      <c r="K176" s="156"/>
      <c r="L176" s="156"/>
      <c r="M176" s="207"/>
      <c r="N176" s="156"/>
      <c r="O176" s="209"/>
      <c r="P176" s="109"/>
      <c r="Q176" s="207"/>
      <c r="R176" s="109"/>
      <c r="S176" s="207"/>
      <c r="T176" s="109"/>
      <c r="U176" s="109"/>
      <c r="V176" s="109"/>
      <c r="W176" s="109"/>
      <c r="X176" s="109"/>
      <c r="Y176" s="109"/>
      <c r="Z176" s="109"/>
      <c r="AA176" s="109"/>
      <c r="AB176" s="109"/>
      <c r="AC176" s="109"/>
    </row>
    <row r="177" spans="1:29" x14ac:dyDescent="0.45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207"/>
      <c r="N177" s="109"/>
      <c r="O177" s="154"/>
      <c r="P177" s="109"/>
      <c r="Q177" s="207"/>
      <c r="R177" s="109"/>
      <c r="S177" s="207"/>
      <c r="T177" s="109"/>
      <c r="U177" s="109"/>
      <c r="V177" s="109"/>
      <c r="W177" s="109"/>
      <c r="X177" s="109"/>
      <c r="Y177" s="109"/>
      <c r="Z177" s="109"/>
      <c r="AA177" s="109"/>
      <c r="AB177" s="109"/>
      <c r="AC177" s="109"/>
    </row>
    <row r="178" spans="1:29" x14ac:dyDescent="0.45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207"/>
      <c r="N178" s="109"/>
      <c r="O178" s="154"/>
      <c r="P178" s="109"/>
      <c r="Q178" s="207"/>
      <c r="R178" s="109"/>
      <c r="S178" s="207"/>
      <c r="T178" s="109"/>
      <c r="U178" s="109"/>
      <c r="V178" s="109"/>
      <c r="W178" s="109"/>
      <c r="X178" s="109"/>
      <c r="Y178" s="109"/>
      <c r="Z178" s="109"/>
      <c r="AA178" s="109"/>
      <c r="AB178" s="109"/>
      <c r="AC178" s="109"/>
    </row>
    <row r="179" spans="1:29" x14ac:dyDescent="0.45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207"/>
      <c r="N179" s="109"/>
      <c r="O179" s="154"/>
      <c r="P179" s="109"/>
      <c r="Q179" s="207"/>
      <c r="R179" s="109"/>
      <c r="S179" s="207"/>
      <c r="T179" s="109"/>
      <c r="U179" s="109"/>
      <c r="V179" s="109"/>
      <c r="W179" s="109"/>
      <c r="X179" s="109"/>
      <c r="Y179" s="109"/>
      <c r="Z179" s="109"/>
      <c r="AA179" s="109"/>
      <c r="AB179" s="109"/>
      <c r="AC179" s="109"/>
    </row>
    <row r="180" spans="1:29" x14ac:dyDescent="0.45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207"/>
      <c r="N180" s="109"/>
      <c r="O180" s="154"/>
      <c r="P180" s="109"/>
      <c r="Q180" s="207"/>
      <c r="R180" s="109"/>
      <c r="S180" s="207"/>
      <c r="T180" s="109"/>
      <c r="U180" s="109"/>
      <c r="V180" s="109"/>
      <c r="W180" s="109"/>
      <c r="X180" s="109"/>
      <c r="Y180" s="109"/>
      <c r="Z180" s="109"/>
      <c r="AA180" s="109"/>
      <c r="AB180" s="109"/>
      <c r="AC180" s="109"/>
    </row>
    <row r="181" spans="1:29" x14ac:dyDescent="0.45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207"/>
      <c r="N181" s="109"/>
      <c r="O181" s="154"/>
      <c r="P181" s="109"/>
      <c r="Q181" s="207"/>
      <c r="R181" s="109"/>
      <c r="S181" s="207"/>
      <c r="T181" s="109"/>
      <c r="U181" s="109"/>
      <c r="V181" s="109"/>
      <c r="W181" s="109"/>
      <c r="X181" s="109"/>
      <c r="Y181" s="109"/>
      <c r="Z181" s="109"/>
      <c r="AA181" s="109"/>
      <c r="AB181" s="109"/>
      <c r="AC181" s="109"/>
    </row>
    <row r="182" spans="1:29" x14ac:dyDescent="0.45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207"/>
      <c r="N182" s="109"/>
      <c r="O182" s="154"/>
      <c r="P182" s="109"/>
      <c r="Q182" s="207"/>
      <c r="R182" s="109"/>
      <c r="S182" s="207"/>
      <c r="T182" s="109"/>
      <c r="U182" s="109"/>
      <c r="V182" s="109"/>
      <c r="W182" s="109"/>
      <c r="X182" s="109"/>
      <c r="Y182" s="109"/>
      <c r="Z182" s="109"/>
      <c r="AA182" s="109"/>
      <c r="AB182" s="109"/>
      <c r="AC182" s="109"/>
    </row>
    <row r="183" spans="1:29" x14ac:dyDescent="0.45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207"/>
      <c r="N183" s="109"/>
      <c r="O183" s="154"/>
      <c r="P183" s="109"/>
      <c r="Q183" s="207"/>
      <c r="R183" s="109"/>
      <c r="S183" s="207"/>
      <c r="T183" s="109"/>
      <c r="U183" s="109"/>
      <c r="V183" s="109"/>
      <c r="W183" s="109"/>
      <c r="X183" s="109"/>
      <c r="Y183" s="109"/>
      <c r="Z183" s="109"/>
      <c r="AA183" s="109"/>
      <c r="AB183" s="109"/>
      <c r="AC183" s="109"/>
    </row>
    <row r="184" spans="1:29" x14ac:dyDescent="0.45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207"/>
      <c r="N184" s="109"/>
      <c r="O184" s="154"/>
      <c r="P184" s="109"/>
      <c r="Q184" s="207"/>
      <c r="R184" s="109"/>
      <c r="S184" s="207"/>
      <c r="T184" s="109"/>
      <c r="U184" s="109"/>
      <c r="V184" s="109"/>
      <c r="W184" s="109"/>
      <c r="X184" s="109"/>
      <c r="Y184" s="109"/>
      <c r="Z184" s="109"/>
      <c r="AA184" s="109"/>
      <c r="AB184" s="109"/>
      <c r="AC184" s="109"/>
    </row>
    <row r="185" spans="1:29" x14ac:dyDescent="0.45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207"/>
      <c r="N185" s="109"/>
      <c r="O185" s="154"/>
      <c r="P185" s="109"/>
      <c r="Q185" s="207"/>
      <c r="R185" s="109"/>
      <c r="S185" s="207"/>
      <c r="T185" s="109"/>
      <c r="U185" s="109"/>
      <c r="V185" s="109"/>
      <c r="W185" s="109"/>
      <c r="X185" s="109"/>
      <c r="Y185" s="109"/>
      <c r="Z185" s="109"/>
      <c r="AA185" s="109"/>
      <c r="AB185" s="109"/>
      <c r="AC185" s="109"/>
    </row>
  </sheetData>
  <mergeCells count="43">
    <mergeCell ref="A1:AB1"/>
    <mergeCell ref="A2:AB2"/>
    <mergeCell ref="A175:G175"/>
    <mergeCell ref="A176:H176"/>
    <mergeCell ref="L173:U173"/>
    <mergeCell ref="X5:Y5"/>
    <mergeCell ref="Z5:AA5"/>
    <mergeCell ref="I6:J6"/>
    <mergeCell ref="L170:S170"/>
    <mergeCell ref="L171:U171"/>
    <mergeCell ref="L172:T172"/>
    <mergeCell ref="L5:M5"/>
    <mergeCell ref="N5:O5"/>
    <mergeCell ref="P5:Q5"/>
    <mergeCell ref="R5:S5"/>
    <mergeCell ref="T5:U5"/>
    <mergeCell ref="V5:W5"/>
    <mergeCell ref="V4:W4"/>
    <mergeCell ref="X4:Y4"/>
    <mergeCell ref="Z4:AA4"/>
    <mergeCell ref="A5:A6"/>
    <mergeCell ref="B5:B6"/>
    <mergeCell ref="C5:C6"/>
    <mergeCell ref="D5:D6"/>
    <mergeCell ref="E5:F5"/>
    <mergeCell ref="G5:H5"/>
    <mergeCell ref="I5:K5"/>
    <mergeCell ref="X3:Y3"/>
    <mergeCell ref="Z3:AA3"/>
    <mergeCell ref="E4:F4"/>
    <mergeCell ref="G4:H4"/>
    <mergeCell ref="I4:K4"/>
    <mergeCell ref="L4:M4"/>
    <mergeCell ref="N4:O4"/>
    <mergeCell ref="P4:Q4"/>
    <mergeCell ref="R4:S4"/>
    <mergeCell ref="T4:U4"/>
    <mergeCell ref="E3:F3"/>
    <mergeCell ref="G3:H3"/>
    <mergeCell ref="I3:K3"/>
    <mergeCell ref="L3:S3"/>
    <mergeCell ref="T3:U3"/>
    <mergeCell ref="V3:W3"/>
  </mergeCells>
  <printOptions horizontalCentered="1"/>
  <pageMargins left="0.27559055118110237" right="0.19685039370078741" top="0.23622047244094491" bottom="0.23622047244094491" header="0.23622047244094491" footer="0.31496062992125984"/>
  <pageSetup paperSize="256" scale="34" fitToHeight="0" orientation="landscape" horizontalDpi="4294967293" verticalDpi="36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DISDIK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DISDIK 03</cp:lastModifiedBy>
  <cp:lastPrinted>2024-12-02T02:24:10Z</cp:lastPrinted>
  <dcterms:created xsi:type="dcterms:W3CDTF">2024-03-04T06:46:39Z</dcterms:created>
  <dcterms:modified xsi:type="dcterms:W3CDTF">2026-01-14T05:22:00Z</dcterms:modified>
</cp:coreProperties>
</file>