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TC 19 DAN E60\"/>
    </mc:Choice>
  </mc:AlternateContent>
  <xr:revisionPtr revIDLastSave="0" documentId="13_ncr:1_{1215CEE2-00DC-4D27-9530-CDE84A8F654E}" xr6:coauthVersionLast="47" xr6:coauthVersionMax="47" xr10:uidLastSave="{00000000-0000-0000-0000-000000000000}"/>
  <bookViews>
    <workbookView xWindow="-120" yWindow="-120" windowWidth="29040" windowHeight="15720" xr2:uid="{6BCEF15F-453F-497F-8E76-5D1F7D4196F9}"/>
  </bookViews>
  <sheets>
    <sheet name="CONTOH TC 19 " sheetId="1" r:id="rId1"/>
  </sheets>
  <definedNames>
    <definedName name="_xlnm.Print_Area" localSheetId="0">'CONTOH TC 19 '!$A$1:$AG$110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2" i="1" l="1"/>
  <c r="Z51" i="1"/>
  <c r="Z52" i="1"/>
  <c r="Z53" i="1"/>
  <c r="Z54" i="1"/>
  <c r="Z55" i="1"/>
  <c r="Z56" i="1"/>
  <c r="Z57" i="1"/>
  <c r="Z58" i="1"/>
  <c r="Z59" i="1"/>
  <c r="Z60" i="1"/>
  <c r="Z61" i="1"/>
  <c r="Z50" i="1"/>
  <c r="Z48" i="1"/>
  <c r="Z41" i="1"/>
  <c r="AA63" i="1"/>
  <c r="AA73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C46" i="1"/>
  <c r="AC62" i="1"/>
  <c r="AE62" i="1" s="1"/>
  <c r="Y46" i="1"/>
  <c r="X46" i="1"/>
  <c r="P46" i="1"/>
  <c r="Q46" i="1"/>
  <c r="R46" i="1"/>
  <c r="S46" i="1"/>
  <c r="T46" i="1"/>
  <c r="U46" i="1"/>
  <c r="V46" i="1"/>
  <c r="W46" i="1"/>
  <c r="P59" i="1"/>
  <c r="Q59" i="1"/>
  <c r="R59" i="1"/>
  <c r="S59" i="1"/>
  <c r="T59" i="1"/>
  <c r="U59" i="1"/>
  <c r="V59" i="1"/>
  <c r="W59" i="1"/>
  <c r="P53" i="1"/>
  <c r="Q53" i="1"/>
  <c r="R53" i="1"/>
  <c r="S53" i="1"/>
  <c r="T53" i="1"/>
  <c r="U53" i="1"/>
  <c r="V53" i="1"/>
  <c r="W53" i="1"/>
  <c r="P49" i="1"/>
  <c r="Q49" i="1"/>
  <c r="R49" i="1"/>
  <c r="S49" i="1"/>
  <c r="T49" i="1"/>
  <c r="U49" i="1"/>
  <c r="V49" i="1"/>
  <c r="W49" i="1"/>
  <c r="P47" i="1"/>
  <c r="Q47" i="1"/>
  <c r="R47" i="1"/>
  <c r="S47" i="1"/>
  <c r="T47" i="1"/>
  <c r="U47" i="1"/>
  <c r="V47" i="1"/>
  <c r="W47" i="1"/>
  <c r="O59" i="1"/>
  <c r="O53" i="1"/>
  <c r="O49" i="1"/>
  <c r="O47" i="1"/>
  <c r="Z63" i="1" l="1"/>
  <c r="Z65" i="1" s="1"/>
  <c r="Z74" i="1"/>
  <c r="J46" i="1"/>
  <c r="K46" i="1"/>
  <c r="M46" i="1"/>
  <c r="N46" i="1"/>
  <c r="I47" i="1"/>
  <c r="I59" i="1"/>
  <c r="I53" i="1"/>
  <c r="I49" i="1"/>
  <c r="M59" i="1"/>
  <c r="M49" i="1" s="1"/>
  <c r="J59" i="1"/>
  <c r="G59" i="1"/>
  <c r="M53" i="1"/>
  <c r="J53" i="1"/>
  <c r="G53" i="1"/>
  <c r="I40" i="1"/>
  <c r="L40" i="1"/>
  <c r="L14" i="1" s="1"/>
  <c r="G49" i="1" l="1"/>
  <c r="J49" i="1"/>
  <c r="P36" i="1" l="1"/>
  <c r="Q36" i="1"/>
  <c r="R36" i="1"/>
  <c r="S36" i="1"/>
  <c r="T36" i="1"/>
  <c r="U36" i="1"/>
  <c r="V36" i="1"/>
  <c r="W36" i="1"/>
  <c r="P32" i="1"/>
  <c r="Q32" i="1"/>
  <c r="R32" i="1"/>
  <c r="S32" i="1"/>
  <c r="T32" i="1"/>
  <c r="U32" i="1"/>
  <c r="V32" i="1"/>
  <c r="W32" i="1"/>
  <c r="P29" i="1"/>
  <c r="Q29" i="1"/>
  <c r="R29" i="1"/>
  <c r="S29" i="1"/>
  <c r="T29" i="1"/>
  <c r="U29" i="1"/>
  <c r="V29" i="1"/>
  <c r="W29" i="1"/>
  <c r="P22" i="1"/>
  <c r="Q22" i="1"/>
  <c r="R22" i="1"/>
  <c r="S22" i="1"/>
  <c r="T22" i="1"/>
  <c r="U22" i="1"/>
  <c r="V22" i="1"/>
  <c r="W22" i="1"/>
  <c r="P20" i="1"/>
  <c r="Q20" i="1"/>
  <c r="R20" i="1"/>
  <c r="S20" i="1"/>
  <c r="T20" i="1"/>
  <c r="U20" i="1"/>
  <c r="V20" i="1"/>
  <c r="W20" i="1"/>
  <c r="P18" i="1"/>
  <c r="Q18" i="1"/>
  <c r="R18" i="1"/>
  <c r="S18" i="1"/>
  <c r="T18" i="1"/>
  <c r="U18" i="1"/>
  <c r="V18" i="1"/>
  <c r="W18" i="1"/>
  <c r="W16" i="1"/>
  <c r="P16" i="1"/>
  <c r="Q16" i="1"/>
  <c r="R16" i="1"/>
  <c r="S16" i="1"/>
  <c r="T16" i="1"/>
  <c r="U16" i="1"/>
  <c r="V16" i="1"/>
  <c r="O36" i="1"/>
  <c r="O32" i="1"/>
  <c r="O29" i="1"/>
  <c r="O22" i="1"/>
  <c r="O20" i="1"/>
  <c r="O18" i="1"/>
  <c r="O16" i="1"/>
  <c r="R15" i="1" l="1"/>
  <c r="Q15" i="1"/>
  <c r="P15" i="1"/>
  <c r="S15" i="1"/>
  <c r="U15" i="1"/>
  <c r="T15" i="1"/>
  <c r="P40" i="1" l="1"/>
  <c r="Q40" i="1"/>
  <c r="R40" i="1"/>
  <c r="S40" i="1"/>
  <c r="T40" i="1"/>
  <c r="U40" i="1"/>
  <c r="V40" i="1"/>
  <c r="W40" i="1"/>
  <c r="W14" i="1" s="1"/>
  <c r="X40" i="1"/>
  <c r="Y40" i="1"/>
  <c r="Z40" i="1"/>
  <c r="AA40" i="1"/>
  <c r="AB40" i="1"/>
  <c r="AC40" i="1"/>
  <c r="AD40" i="1"/>
  <c r="AE40" i="1"/>
  <c r="M15" i="1"/>
  <c r="O15" i="1"/>
  <c r="O40" i="1" l="1"/>
  <c r="O14" i="1" s="1"/>
  <c r="AD45" i="1"/>
  <c r="M47" i="1"/>
  <c r="J47" i="1"/>
  <c r="G47" i="1"/>
  <c r="G46" i="1" s="1"/>
  <c r="U14" i="1" l="1"/>
  <c r="S14" i="1"/>
  <c r="Q14" i="1"/>
  <c r="Z46" i="1"/>
  <c r="AB46" i="1" l="1"/>
  <c r="AD46" i="1" s="1"/>
  <c r="Z43" i="1"/>
  <c r="Y14" i="1"/>
  <c r="AC14" i="1" s="1"/>
  <c r="AA41" i="1" l="1"/>
  <c r="AA42" i="1" s="1"/>
  <c r="AA43" i="1"/>
  <c r="AA44" i="1" s="1"/>
  <c r="AA14" i="1"/>
  <c r="AE14" i="1"/>
  <c r="Z42" i="1"/>
  <c r="Z44" i="1"/>
  <c r="I46" i="1"/>
  <c r="I62" i="1"/>
  <c r="I73" i="1" s="1"/>
  <c r="I45" i="1"/>
  <c r="L46" i="1"/>
  <c r="L62" i="1" l="1"/>
  <c r="L73" i="1" l="1"/>
  <c r="L45" i="1"/>
  <c r="O46" i="1"/>
  <c r="O62" i="1"/>
  <c r="O45" i="1" s="1"/>
  <c r="O73" i="1"/>
  <c r="Z64" i="1" l="1"/>
  <c r="Z66" i="1"/>
  <c r="Z75" i="1"/>
  <c r="Z76" i="1"/>
  <c r="Z77" i="1" s="1"/>
  <c r="Q62" i="1"/>
  <c r="Q73" i="1" s="1"/>
  <c r="W62" i="1"/>
  <c r="W73" i="1" s="1"/>
  <c r="U62" i="1"/>
  <c r="S62" i="1"/>
  <c r="S73" i="1" s="1"/>
  <c r="S45" i="1" l="1"/>
  <c r="W45" i="1"/>
  <c r="Q45" i="1"/>
  <c r="U73" i="1"/>
  <c r="Y73" i="1" s="1"/>
  <c r="U45" i="1"/>
  <c r="Y62" i="1"/>
  <c r="Y45" i="1" l="1"/>
  <c r="AA74" i="1"/>
  <c r="AA75" i="1" s="1"/>
  <c r="AA76" i="1"/>
  <c r="AA77" i="1" s="1"/>
  <c r="AE46" i="1"/>
  <c r="AA46" i="1"/>
  <c r="AA65" i="1"/>
  <c r="AA66" i="1" s="1"/>
  <c r="AA64" i="1"/>
  <c r="AA45" i="1"/>
  <c r="AC45" i="1"/>
  <c r="AE45" i="1" s="1"/>
  <c r="AC73" i="1" l="1"/>
  <c r="AE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tc={7A96CB2A-B7A1-4858-BCBA-E6098AC162BC}</author>
    <author>tc={51F7C22D-4283-4F0E-B5C6-232C4ABC3161}</author>
    <author>tc={5270A943-6C9C-42A1-B02B-598843D63369}</author>
    <author>tc={D6038791-0AA0-4B61-A5F7-BB329E70358B}</author>
    <author>tc={5C4AC204-F428-43E2-B00B-25BF64324347}</author>
    <author>tc={940B0AEC-DE9C-409F-AE8A-62C8AABA6514}</author>
    <author>tc={79C2DF38-1539-4AE6-9F52-89F3EDD628EA}</author>
    <author>tc={6423908F-43DB-4367-8184-8AE4F39E0CE3}</author>
    <author>tc={D962469C-8E31-41C8-83A9-06716974B49E}</author>
    <author>tc={D0351751-2BFC-4FAC-A39F-D5FAB4C6785E}</author>
    <author>tc={E63A6298-9639-4CF9-AFE1-1F55D396AC60}</author>
    <author>tc={89CE17AD-AE30-4598-9789-C0FB74B4BFC5}</author>
    <author>tc={583CAE07-8FDF-4AD3-9484-19C8EA81496F}</author>
    <author>tc={651FFF11-DB6F-4941-9E59-1ED2B8B1FCA4}</author>
    <author>tc={D3A21123-670C-45F3-9424-0F18AFA548FE}</author>
    <author>MyPC One Pro K</author>
  </authors>
  <commentList>
    <comment ref="A8" authorId="0" shapeId="0" xr:uid="{EDA8AC87-336B-4F61-8F27-1E8582E345CF}">
      <text>
        <r>
          <rPr>
            <sz val="11"/>
            <color rgb="FF000000"/>
            <rFont val="Calibri"/>
          </rPr>
          <t>Comment:
    Diisi dengan nomor urut Program, Kegiatan dan Sub Kegiatan</t>
        </r>
      </text>
    </comment>
    <comment ref="B8" authorId="1" shapeId="0" xr:uid="{91628133-5C6A-42D9-B14C-DAB30BA9D048}">
      <text>
        <r>
          <rPr>
            <sz val="11"/>
            <color rgb="FF000000"/>
            <rFont val="Calibri"/>
          </rPr>
          <t>Comment:
    Wajib mengisi Sasaran Kota dan Sasaran Perangkat Daerah pada tahun berkenaan sebagaimana tercantum dalam RKPD yang menjadi target kinerja hasil Program/Kegiatan Prioritas RKPD Perubahan Tahun 2024</t>
        </r>
      </text>
    </comment>
    <comment ref="D8" authorId="2" shapeId="0" xr:uid="{5F978A42-26B6-498F-97FB-1CFF8CE119C8}">
      <text>
        <r>
          <rPr>
            <sz val="11"/>
            <color rgb="FF000000"/>
            <rFont val="Calibri"/>
          </rPr>
          <t>Comment:
    Wajib diisi dengan Kode Rekening Program, Kegiatan dan Sub Kegiatan sesuai dengan DPA/DPPA atau SPJ Fungsional</t>
        </r>
      </text>
    </comment>
    <comment ref="E8" authorId="3" shapeId="0" xr:uid="{044918E6-C0A9-434E-B4AE-97128D91AC0C}">
      <text>
        <r>
          <rPr>
            <sz val="11"/>
            <color rgb="FF000000"/>
            <rFont val="Calibri"/>
          </rPr>
          <t>Comment:
    Wajib mengisi Nama Urusan, Program, Kegiatan dan Sub Kegiatan</t>
        </r>
      </text>
    </comment>
    <comment ref="F8" authorId="4" shapeId="0" xr:uid="{EC394528-8EE2-4BC3-91FD-9358EC8E0259}">
      <text>
        <r>
          <rPr>
            <sz val="11"/>
            <color rgb="FF000000"/>
            <rFont val="Calibri"/>
          </rPr>
          <t>Comment:
    Wajib mengisi Indikator Program (Outcome)/ Kegiatan/Sub Kegiatan (Output) sesuai dengan RKPD Perubahan Tahun 2024</t>
        </r>
      </text>
    </comment>
    <comment ref="G8" authorId="5" shapeId="0" xr:uid="{14860899-7BF6-4BE8-9F85-898FA8B2B1DB}">
      <text>
        <r>
          <rPr>
            <sz val="11"/>
            <color rgb="FF000000"/>
            <rFont val="Calibri"/>
          </rPr>
          <t>Comment:
    Wajib diisi dengan kondisi yang ingin dicapai diakhir RPJMD Kota Dumai
Reply:
    Untuk baris Program wajib diisi dengan jumlah/besaran Target Kinerja (K) dan Anggaran Indikatif (Rp) untuk setiap Program sesuai dengan yang direncanakan pada Tahun 2026 (Akhir Periode RPJMD)
Reply:
    Untuk baris Kegiatan/Sub Kegiatan wajib diisi dengan jumlah/besaran Target Kinerja (K) dan Anggaran Indikatif (Rp) sesuai dengan yang direncanakan pada Tahun 2026 (Akhir Periode Renstra)</t>
        </r>
      </text>
    </comment>
    <comment ref="J8" authorId="6" shapeId="0" xr:uid="{B8D90E85-594D-4E41-8EEB-8F745F86FD8D}">
      <text>
        <r>
          <rPr>
            <sz val="11"/>
            <color rgb="FF000000"/>
            <rFont val="Calibri"/>
          </rPr>
          <t>Comment:
    Pada Program wajib diisi dengan Penjumlahan Realisasi Jumlah Kinerja (K) dan Penyerapan Anggaran (Rp) pada RPJMD yang telah dicapai mulai dari Tahun 2022 - 2023 (Penjumlahan Komulatif dari LRA Audited BPK Tahun 2022 - 2023)/Hasil Realisasi Rekon bersama BPKAD
Reply:
    Pada Kegiatan/Sub Kegiatan wajib diisi dengan Penjumlahan Realisasi Jumlah Kinerja (K) dan Penyerapan Anggaran (Rp) pada Renstra yang telah dicapai mulai dari Tahun 2022 - 2023 (Penjumlahan Komulatif dari LRA Audited BPK Tahun 2022 - 2023)/Hasil Rekon bersama BPKAD</t>
        </r>
      </text>
    </comment>
    <comment ref="M8" authorId="7" shapeId="0" xr:uid="{728A3D0E-F349-4223-A8C3-701356132378}">
      <text>
        <r>
          <rPr>
            <sz val="11"/>
            <color rgb="FF000000"/>
            <rFont val="Calibri"/>
          </rPr>
          <t>Comment:
    Pada Kolom (K) Wajib diisi dengan dengan Target Kinerja sesuai dengan RKPD Perubahan Tahun 2024</t>
        </r>
      </text>
    </comment>
    <comment ref="Z8" authorId="8" shapeId="0" xr:uid="{646B2D78-F245-4E1C-97E7-BC84B6F44CAE}">
      <text>
        <r>
          <rPr>
            <sz val="11"/>
            <color rgb="FF000000"/>
            <rFont val="Calibri"/>
          </rPr>
          <t>Comment:
    Wajib diisi sesuai Rumus</t>
        </r>
      </text>
    </comment>
    <comment ref="AB8" authorId="9" shapeId="0" xr:uid="{D4044E3B-3162-48A4-A7B0-3714A64296ED}">
      <text>
        <r>
          <rPr>
            <sz val="11"/>
            <color rgb="FF000000"/>
            <rFont val="Calibri"/>
          </rPr>
          <t>Comment:
    Wajib diisi sesuai Rumus</t>
        </r>
      </text>
    </comment>
    <comment ref="AD8" authorId="10" shapeId="0" xr:uid="{F926AEC9-468C-40B4-9132-5F6DD1AB0151}">
      <text>
        <r>
          <rPr>
            <sz val="11"/>
            <color rgb="FF000000"/>
            <rFont val="Calibri"/>
          </rPr>
          <t xml:space="preserve">Comment:
    Wajib diisi sesuai Rumus																						</t>
        </r>
      </text>
    </comment>
    <comment ref="AF8" authorId="11" shapeId="0" xr:uid="{B02B7C5D-4AA0-4899-B1BA-65F5C8757522}">
      <text>
        <r>
          <rPr>
            <sz val="11"/>
            <color rgb="FF000000"/>
            <rFont val="Calibri"/>
          </rPr>
          <t>Comment:
    Wajib diisi sesuai dengan nama Perangkat Daerah</t>
        </r>
      </text>
    </comment>
    <comment ref="AG8" authorId="12" shapeId="0" xr:uid="{1F8734D2-A076-44A6-80B3-D96E10D757C3}">
      <text>
        <r>
          <rPr>
            <sz val="11"/>
            <color rgb="FF000000"/>
            <rFont val="Calibri"/>
          </rPr>
          <t>Comment:
    Wajib diisi jika terdapat kegiatan yang tidak direaliasikan/realisasi rendah atau tinggi akibat DAK/Dana Transfer atau karena permasalahan lainnya</t>
        </r>
      </text>
    </comment>
    <comment ref="B12" authorId="13" shapeId="0" xr:uid="{FED255F0-5FC7-4CBE-9C56-6FE7A4AA8DDE}">
      <text>
        <r>
          <rPr>
            <sz val="11"/>
            <color rgb="FF000000"/>
            <rFont val="Calibri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Diisi Oleh Bappeda </t>
        </r>
      </text>
    </comment>
    <comment ref="C12" authorId="14" shapeId="0" xr:uid="{72329F01-53E9-4F7B-B0BA-9004ADE6E05D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Sasaran Perangkat Daerah diisi oleh Perangkat Daerah</t>
        </r>
      </text>
    </comment>
    <comment ref="I17" authorId="15" shapeId="0" xr:uid="{84D00FAC-A0EF-4057-AA92-12298578371D}">
      <text>
        <r>
          <rPr>
            <b/>
            <sz val="9"/>
            <color indexed="81"/>
            <rFont val="Tahoma"/>
            <family val="2"/>
          </rPr>
          <t>MyPC One Pro K:</t>
        </r>
        <r>
          <rPr>
            <sz val="9"/>
            <color indexed="81"/>
            <rFont val="Tahoma"/>
            <family val="2"/>
          </rPr>
          <t xml:space="preserve">
Lihat di Renstra
</t>
        </r>
      </text>
    </comment>
    <comment ref="I21" authorId="15" shapeId="0" xr:uid="{6F86303F-A73C-4452-BBAB-8B55AECD82D5}">
      <text>
        <r>
          <rPr>
            <b/>
            <sz val="9"/>
            <color indexed="81"/>
            <rFont val="Tahoma"/>
            <family val="2"/>
          </rPr>
          <t>MyPC One Pro K:</t>
        </r>
        <r>
          <rPr>
            <sz val="9"/>
            <color indexed="81"/>
            <rFont val="Tahoma"/>
            <family val="2"/>
          </rPr>
          <t xml:space="preserve">
Lihat di Renstra
</t>
        </r>
      </text>
    </comment>
    <comment ref="H46" authorId="15" shapeId="0" xr:uid="{28DE120C-DDEC-40FF-BE89-3D10DE22C74B}">
      <text>
        <r>
          <rPr>
            <b/>
            <sz val="9"/>
            <color indexed="81"/>
            <rFont val="Tahoma"/>
            <family val="2"/>
          </rPr>
          <t>MyPC One Pro K:</t>
        </r>
        <r>
          <rPr>
            <sz val="9"/>
            <color indexed="81"/>
            <rFont val="Tahoma"/>
            <family val="2"/>
          </rPr>
          <t xml:space="preserve">
lihat di Renstra</t>
        </r>
      </text>
    </comment>
    <comment ref="H47" authorId="15" shapeId="0" xr:uid="{24E0F99B-8FE1-419E-BC02-0A88F831C525}">
      <text>
        <r>
          <rPr>
            <b/>
            <sz val="9"/>
            <color indexed="81"/>
            <rFont val="Tahoma"/>
            <family val="2"/>
          </rPr>
          <t>MyPC One Pro K:</t>
        </r>
        <r>
          <rPr>
            <sz val="9"/>
            <color indexed="81"/>
            <rFont val="Tahoma"/>
            <family val="2"/>
          </rPr>
          <t xml:space="preserve">
lihat di Renstra</t>
        </r>
      </text>
    </comment>
    <comment ref="H49" authorId="15" shapeId="0" xr:uid="{77B38F33-D5F6-4CB5-A1CA-7C98A435E077}">
      <text>
        <r>
          <rPr>
            <b/>
            <sz val="9"/>
            <color indexed="81"/>
            <rFont val="Tahoma"/>
            <family val="2"/>
          </rPr>
          <t>MyPC One Pro K:</t>
        </r>
        <r>
          <rPr>
            <sz val="9"/>
            <color indexed="81"/>
            <rFont val="Tahoma"/>
            <family val="2"/>
          </rPr>
          <t xml:space="preserve">
lihat di Renstra</t>
        </r>
      </text>
    </comment>
    <comment ref="H53" authorId="15" shapeId="0" xr:uid="{6C33F12D-CE05-47D2-8F73-8D02B0384115}">
      <text>
        <r>
          <rPr>
            <b/>
            <sz val="9"/>
            <color indexed="81"/>
            <rFont val="Tahoma"/>
            <family val="2"/>
          </rPr>
          <t>MyPC One Pro K:</t>
        </r>
        <r>
          <rPr>
            <sz val="9"/>
            <color indexed="81"/>
            <rFont val="Tahoma"/>
            <family val="2"/>
          </rPr>
          <t xml:space="preserve">
lihat di Renstra</t>
        </r>
      </text>
    </comment>
    <comment ref="H59" authorId="15" shapeId="0" xr:uid="{86C31216-CB30-4DBB-9061-02D21E4DD8E3}">
      <text>
        <r>
          <rPr>
            <b/>
            <sz val="9"/>
            <color indexed="81"/>
            <rFont val="Tahoma"/>
            <family val="2"/>
          </rPr>
          <t>MyPC One Pro K:</t>
        </r>
        <r>
          <rPr>
            <sz val="9"/>
            <color indexed="81"/>
            <rFont val="Tahoma"/>
            <family val="2"/>
          </rPr>
          <t xml:space="preserve">
lihat di Renstra</t>
        </r>
      </text>
    </comment>
  </commentList>
</comments>
</file>

<file path=xl/sharedStrings.xml><?xml version="1.0" encoding="utf-8"?>
<sst xmlns="http://schemas.openxmlformats.org/spreadsheetml/2006/main" count="299" uniqueCount="183">
  <si>
    <t>TABEL T-C. 19</t>
  </si>
  <si>
    <t>Evaluasi Hasil Pelaksanaan Perencanaan Daerah sampai dengan Tahun Berjalan</t>
  </si>
  <si>
    <t>Kota Dumai</t>
  </si>
  <si>
    <t>No</t>
  </si>
  <si>
    <t>Sasaran</t>
  </si>
  <si>
    <t xml:space="preserve">Kode </t>
  </si>
  <si>
    <t>Urusan/Bidang Urusan Pemerintahan Daerah dan Program/Kegiatan</t>
  </si>
  <si>
    <r>
      <t>Indikator Kinerja Program (</t>
    </r>
    <r>
      <rPr>
        <b/>
        <i/>
        <sz val="10"/>
        <rFont val="Bookman Old Style"/>
        <family val="1"/>
      </rPr>
      <t>Outcome</t>
    </r>
    <r>
      <rPr>
        <b/>
        <sz val="10"/>
        <rFont val="Bookman Old Style"/>
        <family val="1"/>
      </rPr>
      <t>)/ Kegiatan/Sub Kegiatan (</t>
    </r>
    <r>
      <rPr>
        <b/>
        <i/>
        <sz val="10"/>
        <rFont val="Bookman Old Style"/>
        <family val="1"/>
      </rPr>
      <t>Output</t>
    </r>
    <r>
      <rPr>
        <b/>
        <sz val="10"/>
        <rFont val="Bookman Old Style"/>
        <family val="1"/>
      </rPr>
      <t>)</t>
    </r>
  </si>
  <si>
    <t>Capaian Kinerja RPJMD pada Tahun 2026 (Akhir Periode RPJMD)</t>
  </si>
  <si>
    <t>Tingkat Capaian Kinerja dan Realisasi Anggaran RKPD (%)</t>
  </si>
  <si>
    <t>Perangkat Daerah Penanggung Jawab</t>
  </si>
  <si>
    <t>Keterangan</t>
  </si>
  <si>
    <t>10 = 9/8 x 100%</t>
  </si>
  <si>
    <t>11 = 7 + 9</t>
  </si>
  <si>
    <t>12 = 11/6 x 100%</t>
  </si>
  <si>
    <t xml:space="preserve">Sasaran Kota </t>
  </si>
  <si>
    <t>Sasaran Perangkat Daerah</t>
  </si>
  <si>
    <t>K</t>
  </si>
  <si>
    <t>Rp</t>
  </si>
  <si>
    <t>2.17.2.17.3.304</t>
  </si>
  <si>
    <t>URUSAN PEMERINTAHAN BIDANG KOPERASI, USAHA KECIL, DAN MENENGAH</t>
  </si>
  <si>
    <t>DINAS KOPERASI, USAHA KECIL MENENGAH DAN PERINDUSTRIAN</t>
  </si>
  <si>
    <t>2.17.2.17.3.304.2</t>
  </si>
  <si>
    <t>2.17.2.17.3.304.2.01</t>
  </si>
  <si>
    <t>2.17.2.17.3.304.2.01.0001</t>
  </si>
  <si>
    <t>Orang</t>
  </si>
  <si>
    <t>2.17.2.17.3.305.2.01</t>
  </si>
  <si>
    <t>2.17.2.17.3.305.2.01.0001</t>
  </si>
  <si>
    <t>JUMLAH</t>
  </si>
  <si>
    <t>Rata-Rata Capaian Kinerja (%)</t>
  </si>
  <si>
    <t>Predikat Kinerja</t>
  </si>
  <si>
    <t>TOTAL RATA-RATA CAPAIAN KINERJA DAN ANGGARAN DARI SELURUH PROGRAM</t>
  </si>
  <si>
    <t>PREDIKAT KINERJA DARI SELURUH PROGRAM</t>
  </si>
  <si>
    <t>3.31.2.17.3.302</t>
  </si>
  <si>
    <t>URUSAN PEMERINTAHAN BIDANG PERINDUSTRIAN</t>
  </si>
  <si>
    <t>3.31.2.17.3.302.2</t>
  </si>
  <si>
    <t>Dokumen</t>
  </si>
  <si>
    <t>3.31.2.17.3.302.2.01</t>
  </si>
  <si>
    <t>3.31.2.17.3.302.2.01.0003</t>
  </si>
  <si>
    <t xml:space="preserve">Faktor pendorong keberhasilan kinerja </t>
  </si>
  <si>
    <t>Faktor penghambat pencapaian kinerja</t>
  </si>
  <si>
    <t xml:space="preserve">Tindak lanjut yang diperlukan dalam triwulan berikutnya </t>
  </si>
  <si>
    <t xml:space="preserve">Tindak lanjut yang diperlukan dalam RKPD berikutnya </t>
  </si>
  <si>
    <t>No.</t>
  </si>
  <si>
    <t xml:space="preserve">INTERVAL NILAI REALISASI KINERJA </t>
  </si>
  <si>
    <t xml:space="preserve">KRITERIA PENILAIAN REALISASI KINERJA </t>
  </si>
  <si>
    <t>(1)</t>
  </si>
  <si>
    <r>
      <rPr>
        <sz val="10"/>
        <color indexed="8"/>
        <rFont val="Bookman Old Style"/>
        <family val="1"/>
      </rPr>
      <t>91% ≤ 100%</t>
    </r>
  </si>
  <si>
    <t>Sangat tinggi</t>
  </si>
  <si>
    <t>(2)</t>
  </si>
  <si>
    <r>
      <rPr>
        <sz val="10"/>
        <color indexed="8"/>
        <rFont val="Bookman Old Style"/>
        <family val="1"/>
      </rPr>
      <t xml:space="preserve">76% ≤ 90% </t>
    </r>
  </si>
  <si>
    <t>Tinggi</t>
  </si>
  <si>
    <t>(3)</t>
  </si>
  <si>
    <r>
      <rPr>
        <sz val="10"/>
        <color indexed="8"/>
        <rFont val="Bookman Old Style"/>
        <family val="1"/>
      </rPr>
      <t>66% ≤ 75%</t>
    </r>
  </si>
  <si>
    <t>Sedang</t>
  </si>
  <si>
    <t>(4)</t>
  </si>
  <si>
    <r>
      <rPr>
        <sz val="10"/>
        <color indexed="8"/>
        <rFont val="Bookman Old Style"/>
        <family val="1"/>
      </rPr>
      <t>51% ≤ 65%</t>
    </r>
  </si>
  <si>
    <t>Rendah</t>
  </si>
  <si>
    <r>
      <rPr>
        <sz val="10"/>
        <color indexed="8"/>
        <rFont val="Bookman Old Style"/>
        <family val="1"/>
      </rPr>
      <t>≤ 50%</t>
    </r>
  </si>
  <si>
    <t>Sangat Rendah</t>
  </si>
  <si>
    <t>Petunjuk Pengisian:</t>
  </si>
  <si>
    <t xml:space="preserve">Kolom 1 </t>
  </si>
  <si>
    <t>Diisi dengan nomor urut Program, Kegiatan dan Sub Kegiatan</t>
  </si>
  <si>
    <t>Kolom 2</t>
  </si>
  <si>
    <t>Kolom 3</t>
  </si>
  <si>
    <t>Wajib diisi dengan Kode Rekening Program, Kegiatan dan Sub Kegiatan DPA/DPPA atau SPJ Fungsional</t>
  </si>
  <si>
    <t>Kolom 4</t>
  </si>
  <si>
    <r>
      <t xml:space="preserve">Wajib mengisi Nama </t>
    </r>
    <r>
      <rPr>
        <b/>
        <sz val="11"/>
        <color rgb="FF000000"/>
        <rFont val="Bookman Old Style"/>
        <family val="1"/>
      </rPr>
      <t>Urusan</t>
    </r>
    <r>
      <rPr>
        <sz val="11"/>
        <color rgb="FF000000"/>
        <rFont val="Bookman Old Style"/>
        <family val="1"/>
      </rPr>
      <t>, Program, Kegiatan dan Sub Kegiatan</t>
    </r>
  </si>
  <si>
    <t>Kolom 5</t>
  </si>
  <si>
    <t>Kolom 6</t>
  </si>
  <si>
    <t>Wajib diisi dengan kondisi yang ingin dicapai diakhir RPJMD Kota Dumai</t>
  </si>
  <si>
    <t>Untuk baris Program wajib diisi dengan jumlah/besaran Target Kinerja (K) dan Anggaran Indikatif (Rp) untuk setiap Program sesuai dengan yang direncanakan pada Tahun 2026 (Akhir Periode RPJMD)</t>
  </si>
  <si>
    <t>Untuk baris Kegiatan/Sub Kegiatan wajib diisi dengan jumlah/besaran Target Kinerja (K) dan Anggaran Indikatif (Rp) sesuai dengan yang direncanakan pada Tahun 2026 (Akhir Periode Renstra)</t>
  </si>
  <si>
    <t>Kolom 7</t>
  </si>
  <si>
    <t>Kolom 8</t>
  </si>
  <si>
    <t xml:space="preserve">Kolom 9 </t>
  </si>
  <si>
    <t xml:space="preserve">Kolom 10 </t>
  </si>
  <si>
    <t>Wajib diisi sesuai Rumus</t>
  </si>
  <si>
    <t>Kolom 11</t>
  </si>
  <si>
    <t>Kolom 12</t>
  </si>
  <si>
    <t>Kolom 13</t>
  </si>
  <si>
    <t>Wajib diisi sesuai dengan nama Perangkat Daerah</t>
  </si>
  <si>
    <t>Kolom 14</t>
  </si>
  <si>
    <t>Wajib diisi jika terdapat kegiatan yang tidak direaliasikan/realisasi rendah atau tinggi akibat DAK/Dana Transfer atau karena permasalahan lainnya</t>
  </si>
  <si>
    <t xml:space="preserve">Wajib mengisi Faktor pendorong keberhasilan kinerja, Faktor penghambat pencapaian kinerja, Tindak lanjut yang diperlukan dalam triwulan berikutnya dan Tindak lanjut yang diperlukan dalam RKPD berikutnya </t>
  </si>
  <si>
    <t>Jumlah</t>
  </si>
  <si>
    <t>TW I</t>
  </si>
  <si>
    <t>TW II</t>
  </si>
  <si>
    <t>TW III</t>
  </si>
  <si>
    <t>TW IV</t>
  </si>
  <si>
    <t>Realisasi Capaian Kinerja RKPD s/d  Tahun Lalu (2024)</t>
  </si>
  <si>
    <t xml:space="preserve">Target Kinerja dan Anggaran RKPD Tahun Berjalan yang dievaluasi (Tahun 2025) </t>
  </si>
  <si>
    <t>Realisasi Capaian Kinerja dan Anggaran RKPD yang Dievaluasi (Tahun 2025)</t>
  </si>
  <si>
    <t>Realisasi Kinrja dan Anggaran RKPD s.d Tahun 2025</t>
  </si>
  <si>
    <t>Tingkat Capaian Kinerja &amp; Realisasi Anggaran RPJMD s/d Tahun 2025 (%)</t>
  </si>
  <si>
    <t>Wajib mengisi Sasaran Kota dan Sasaran Perangkat Daerah pada tahun berkenaan sebagaimana tercantum dalam RKPD yang menjadi target kinerja hasil Program/Kegiatan Prioritas RKPD Perubahan Tahun 2025</t>
  </si>
  <si>
    <r>
      <t>Wajib mengisi Indikator Program (</t>
    </r>
    <r>
      <rPr>
        <i/>
        <sz val="11"/>
        <color rgb="FF000000"/>
        <rFont val="Bookman Old Style"/>
        <family val="1"/>
      </rPr>
      <t>Outcome</t>
    </r>
    <r>
      <rPr>
        <sz val="11"/>
        <color rgb="FF000000"/>
        <rFont val="Bookman Old Style"/>
        <family val="1"/>
      </rPr>
      <t>)/ Kegiatan/Sub Kegiatan (</t>
    </r>
    <r>
      <rPr>
        <i/>
        <sz val="11"/>
        <color rgb="FF000000"/>
        <rFont val="Bookman Old Style"/>
        <family val="1"/>
      </rPr>
      <t>Output</t>
    </r>
    <r>
      <rPr>
        <sz val="11"/>
        <color rgb="FF000000"/>
        <rFont val="Bookman Old Style"/>
        <family val="1"/>
      </rPr>
      <t>) sesuai dengan RKPD Perubahan Tahun 2025</t>
    </r>
  </si>
  <si>
    <t>Pada Program wajib diisi dengan Penjumlahan Realisasi Jumlah Kinerja (K) dan Penyerapan Anggaran (Rp) pada RPJMD yang telah dicapai mulai dari Tahun 2022 - 2024 (Penjumlahan Komulatif dari LRA Audited BPK Tahun 2022 - 2024)/Hasil Realisasi Rekon bersama BPKAD</t>
  </si>
  <si>
    <t>Pada Kegiatan/Sub Kegiatan wajib diisi dengan Penjumlahan Realisasi Jumlah Kinerja (K) dan Penyerapan Anggaran (Rp) pada Renstra yang telah dicapai mulai dari Tahun 2022 - 2024 (Penjumlahan Komulatif dari LRA Audited BPK Tahun 2022 - 2024)/Hasil Rekon bersama BPKAD</t>
  </si>
  <si>
    <t>Pada Kolom (K) Wajib diisi dengan dengan Target Kinerja sesuai dengan RKPD Perubahan Tahun 2025</t>
  </si>
  <si>
    <t>Pada Kolom (Rp) Wajib diisi dengan dengan Anggaran pada RKPD Perubahan Tahun 2025</t>
  </si>
  <si>
    <t>Wajib diisi dengan cara melakukan penjumlah komulatif Realisasi Capaian Kinerja dan Anggaran dari setiap Triwulan di mulai dari Triwulan I s.d Triwulan IV (sesuai dengan Realisasi SPJ Fungsional Tahun 2025)</t>
  </si>
  <si>
    <t>PROGRAM PENUNJANG URUSAN PEMERINTAHAN DAERAH KABUPATEN/KOTA</t>
  </si>
  <si>
    <t>Perencanaan, Penganggaraan dan Evaluasi Kinerja Pernangkat Daerah</t>
  </si>
  <si>
    <t>Koordinasi dan Penyusunan Laporan Capaian Kinerja dan Ikhtisar Realisasi Kinerja SKPD</t>
  </si>
  <si>
    <t>Administrasi Keuangan Perangkat Daerah</t>
  </si>
  <si>
    <t>Penyediaan Gaji dan Tunjangan ASN</t>
  </si>
  <si>
    <t>Administrasi Barang Milik Daerah pada Perangkat Daerah</t>
  </si>
  <si>
    <t>Penatausahaan Barang Milik Daerah pada SKPD</t>
  </si>
  <si>
    <t>Administrasi Umum Perangkat Daerah</t>
  </si>
  <si>
    <t>Penyediaan Komponen Instalasi Listrik/Penerangan Bangunan Kantor</t>
  </si>
  <si>
    <t>Penyediaan Peralatan dan Perlengkapan Kantor</t>
  </si>
  <si>
    <t>Penyediaan Peralatan Rumah Tangga</t>
  </si>
  <si>
    <t>Penyediaan Bahan Logistik Kantor</t>
  </si>
  <si>
    <t>Penyediaan Barang Cetakan dan Penggandaan</t>
  </si>
  <si>
    <t>Penyelenggaraan Rapat Koordinasi dan Konsultasi SKPD</t>
  </si>
  <si>
    <t>Pengadaan Barang Milik Daerah Penunjang Urusan Pemerintah Daerah</t>
  </si>
  <si>
    <t xml:space="preserve">Pengadaan Mebel </t>
  </si>
  <si>
    <t>Pengadaan Peralatan dan Mesin Lainnya</t>
  </si>
  <si>
    <t>Penyediaan Jasa Penunjang Urusan Pemerintahan Daerah</t>
  </si>
  <si>
    <t>Penyediaan Jasa Surat Menyurat</t>
  </si>
  <si>
    <t>Penyediaan Jasa Komunikasi, Sumber Daya Air dan Listrik</t>
  </si>
  <si>
    <t>Penyediaan Jasa Pelayanan Umum Kantor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</si>
  <si>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</si>
  <si>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</si>
  <si>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 dan Perizinan Kendaraan Dinas Operasional atau Lapangan</t>
  </si>
  <si>
    <t>Pemeliharaan Peralatan dan Mesin Lainnya</t>
  </si>
  <si>
    <t xml:space="preserve">Jumlah Laporan Capaian Kinerja Dan Ikhtisar Realisasi Kinerja SKPD Dan Laporan Hasil Koordinasi Penyusunan Laporan Capaian Kinerja Dan Ikhtisar Realisasi Kinerja SKPD </t>
  </si>
  <si>
    <t>Jumlah Orang yang Menerima Gaji dan Tunjangan ASN</t>
  </si>
  <si>
    <t>Jumlah Laporan Penatausahaan Barang Milik Daerah pada SKPD</t>
  </si>
  <si>
    <t>Jumlah Paket Komponen Instalasi Listrik/Penerangan bangunan Kantor yang di sediakan</t>
  </si>
  <si>
    <t xml:space="preserve">Jumlah Paket Peralatan dan Perlengkapan kantor yang disediakan </t>
  </si>
  <si>
    <t xml:space="preserve">Jumlah Paket Peralatan rumah tangga yang disediakan </t>
  </si>
  <si>
    <t>Jumlah Paket bahan Logistik kantor yang disediakan</t>
  </si>
  <si>
    <t>Jumlah Paket bahan cetakan dan penggandaan yang disediakan</t>
  </si>
  <si>
    <t>Jumlah Laporan Penyelenggaraan rapat koordinasi dan konsultasi SKPD</t>
  </si>
  <si>
    <t>Jumlah paket mebel yang disediakan</t>
  </si>
  <si>
    <t>Jumlah Unit Peralatan dan Mesin Lainnya yang Disediakan</t>
  </si>
  <si>
    <t xml:space="preserve">Jumlah Laporan Penyediaan jasa surat menyurat </t>
  </si>
  <si>
    <t>Jumlah Laporan Penyediaan jasa komunikasi sumber daya air dan listrik yang disediakan</t>
  </si>
  <si>
    <t>Jumlah Laporan penyediaan jasa pelayanan umum kantor yang disediakan</t>
  </si>
  <si>
    <t>Jumlah Kendaraan Perorangan Dinas atau kendaraan dinas jabatan yang dipelihara dan dibayarkan pajaknya</t>
  </si>
  <si>
    <t>Jumlah Kendaraan dinas Operasional atau lapangan yang dipelihara dan dibayarkan pajak dan perizinannya</t>
  </si>
  <si>
    <t>Jumlah Peralatan dan Mesin Lainnya yang dipelihara</t>
  </si>
  <si>
    <t>Laporan</t>
  </si>
  <si>
    <t>Paket</t>
  </si>
  <si>
    <t>Unit</t>
  </si>
  <si>
    <t>Dumai,      Januari 2026</t>
  </si>
  <si>
    <t>PROGRAM PENELITIAN DAN PENGEMBANGAN DAERAH</t>
  </si>
  <si>
    <t>Penelitian dan Pengembangan Bidang Penyelenggaraan Pemerintahan dan Pengkajian Peraturan</t>
  </si>
  <si>
    <t>Pengelolaan Data Kelitbangan dan Peraturan</t>
  </si>
  <si>
    <t>Jumlah data Kelitbangan dan Peraturan yang Terkelola dengan Baik</t>
  </si>
  <si>
    <t>Penelitian dan Pengembangan Bidang Sosial dan Kependudukan</t>
  </si>
  <si>
    <t>Penelitian dan Pengembangan Bidang Aspek- Aspek Sosial</t>
  </si>
  <si>
    <t>Jumlah Dokumen Hasil Penelitian dan Pengembangan Bidang Aspek-Aspek Sosial</t>
  </si>
  <si>
    <t>Penelitian dan Pengembangan Pemberdayaan Perempuan dan Perlindungan Anak</t>
  </si>
  <si>
    <t>Jumlah Dokumen Hasil Penelitian dan Pengembangan Pemberdayaan Perempuan dan Perlindungan Anak</t>
  </si>
  <si>
    <t>Penelitian dan Pengembangan Tenaga Kerja</t>
  </si>
  <si>
    <t>Jumlah Dokumen Hasil Penelitian dan Pengembangan Tenaga Kerja</t>
  </si>
  <si>
    <t>Penelitian dan Pengembangan Bidang Ekonomi dan Pembangunan</t>
  </si>
  <si>
    <t>Peneliian dan Pengembangan Bidang Industri dan Perdagangan</t>
  </si>
  <si>
    <t>Jumlah Dokumen Hasil Penelitian dan Pengembangan Perindustrian dan Perdagangan</t>
  </si>
  <si>
    <t xml:space="preserve">penelitian  dan pengembangan lingkungan hidup </t>
  </si>
  <si>
    <t xml:space="preserve">jumlah Dokumen Hasil Penelitian dan Pengembangan Lingkungan Hidup </t>
  </si>
  <si>
    <t>Penelitan dan Pengembangan Pekerjaan Umum</t>
  </si>
  <si>
    <t>Jumlah Dokumen Hasil Penelitian dan Pengembangan Pekerjaan Umum</t>
  </si>
  <si>
    <t xml:space="preserve">penelitian dan pengembangan perumahan dan kawasan permukiman </t>
  </si>
  <si>
    <t>Jumlah Dokumen Hasil Penelitian dan Pengembangan Perumahan dan Kawasan Permukiman</t>
  </si>
  <si>
    <t xml:space="preserve">penelitian dan pengembangan penata ruang dan pertahanan </t>
  </si>
  <si>
    <t>Jumlah Dokumen Hasil Penelitian dan Pengembangan Penataan Ruang dan Pertanahan</t>
  </si>
  <si>
    <t>Pengembangan Inovasi dan Teknologi</t>
  </si>
  <si>
    <t xml:space="preserve">penelitian,pengembangan , dan perekayasaan di bidang teknologi dan inovasi </t>
  </si>
  <si>
    <t>Jumlah Dokumen Hasil Penelitian, Pengembangan, dan Perekayasaan di Bidang Teknologi dan Inovasi</t>
  </si>
  <si>
    <t>Diseminasi Jenis, Prosedur dan Metode Penyelenggaraan Pemerintahan Daerah yang Bersifat Inovatif</t>
  </si>
  <si>
    <t>Jumlah Laporan Hasil Pelaksanaan Diseminasi Jenis, Prosedur dan Metode Penyelenggaraan Pemerintah Daerah yang Bersifat Inovatif</t>
  </si>
  <si>
    <t>: Tersedianya anggaran untuk melaksanakan Kegiatan/Sub Kegiatan pada OPD</t>
  </si>
  <si>
    <t>: Terlambatnya Pencairan APBD untuk melaksanakan Kegiatan/Sub Kegiatan pada OPD</t>
  </si>
  <si>
    <t>: Mengevaluasi jadwal pelaksanaan kegiatan/sub kegiatan</t>
  </si>
  <si>
    <t>: mempersiapkan kegiatan yang akan dilaksanakan secara optimal</t>
  </si>
  <si>
    <t>KEPALA BADAN RISET DAN INOVASI DAERAH</t>
  </si>
  <si>
    <t>Hj. Erda Sriyani, S.AP., M.IP.</t>
  </si>
  <si>
    <t>Pembina Utama Muda IV/C</t>
  </si>
  <si>
    <t>NIP. 19690121198102001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</si>
</sst>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,##0_);_(* \(#,##0\);_(* &quot;-&quot;??_);_(@_)"/>
    <numFmt numFmtId="168" formatCode="_-* #,##0_-;\-* #,##0_-;_-* &quot;-&quot;??_-;_-@"/>
    <numFmt numFmtId="170" formatCode="_-* #,##0_-;\-* #,##0_-;_-* &quot;-&quot;_-;_-@_-"/>
    <numFmt numFmtId="172" formatCode="_-* #,##0.00_-;\-* #,##0.00_-;_-* &quot;-&quot;??_-;_-@_-"/>
  </numFmts>
  <fonts count="36">
    <font>
      <sz val="11"/>
      <color rgb="FF000000"/>
      <name val="Calibri"/>
    </font>
    <font>
      <sz val="11"/>
      <color theme="1"/>
      <name val="Calibri"/>
      <family val="2"/>
      <charset val="1"/>
      <scheme val="minor"/>
    </font>
    <font>
      <b/>
      <sz val="12"/>
      <color theme="1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Calibri"/>
      <family val="2"/>
    </font>
    <font>
      <sz val="12"/>
      <color theme="1"/>
      <name val="Bookman Old Style"/>
      <family val="1"/>
    </font>
    <font>
      <b/>
      <sz val="10"/>
      <name val="Bookman Old Style"/>
      <family val="1"/>
    </font>
    <font>
      <b/>
      <i/>
      <sz val="10"/>
      <name val="Bookman Old Style"/>
      <family val="1"/>
    </font>
    <font>
      <b/>
      <sz val="10"/>
      <color theme="1"/>
      <name val="Bookman Old Style"/>
      <family val="1"/>
    </font>
    <font>
      <sz val="10"/>
      <name val="Bookman Old Style"/>
      <family val="1"/>
    </font>
    <font>
      <b/>
      <sz val="10"/>
      <color rgb="FF000000"/>
      <name val="Bookman Old Style"/>
      <family val="1"/>
    </font>
    <font>
      <sz val="10"/>
      <color rgb="FF000000"/>
      <name val="Bookman Old Style"/>
      <family val="1"/>
    </font>
    <font>
      <sz val="10"/>
      <color theme="0"/>
      <name val="Bookman Old Style"/>
      <family val="1"/>
    </font>
    <font>
      <b/>
      <sz val="10"/>
      <color theme="0"/>
      <name val="Bookman Old Style"/>
      <family val="1"/>
    </font>
    <font>
      <sz val="10"/>
      <color indexed="8"/>
      <name val="Bookman Old Style"/>
      <family val="1"/>
    </font>
    <font>
      <sz val="11"/>
      <color rgb="FF000000"/>
      <name val="Bookman Old Style"/>
      <family val="1"/>
    </font>
    <font>
      <sz val="8"/>
      <color rgb="FF000000"/>
      <name val="Bookman Old Style"/>
      <family val="1"/>
    </font>
    <font>
      <b/>
      <sz val="11"/>
      <color rgb="FF000000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i/>
      <sz val="11"/>
      <color rgb="FF000000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000000"/>
      <name val="Arial Narrow"/>
      <family val="2"/>
      <charset val="1"/>
    </font>
    <font>
      <b/>
      <sz val="12"/>
      <color rgb="FF000000"/>
      <name val="Bookman Old Style"/>
      <family val="1"/>
      <charset val="1"/>
    </font>
    <font>
      <sz val="12"/>
      <color rgb="FF000000"/>
      <name val="Arial Narrow"/>
      <family val="2"/>
      <charset val="1"/>
    </font>
    <font>
      <sz val="12"/>
      <color rgb="FF000000"/>
      <name val="Bookman Old Style"/>
      <family val="1"/>
      <charset val="1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color theme="1"/>
      <name val="Bookman Old Style"/>
      <family val="1"/>
    </font>
  </fonts>
  <fills count="1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rgb="FFFFFF66"/>
        <bgColor rgb="FFFFFF66"/>
      </patternFill>
    </fill>
    <fill>
      <patternFill patternType="solid">
        <fgColor theme="0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66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3" fillId="0" borderId="0"/>
    <xf numFmtId="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4" fillId="0" borderId="0"/>
    <xf numFmtId="172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9" fontId="10" fillId="2" borderId="20" xfId="0" applyNumberFormat="1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vertical="top" wrapText="1"/>
    </xf>
    <xf numFmtId="1" fontId="10" fillId="2" borderId="21" xfId="0" applyNumberFormat="1" applyFont="1" applyFill="1" applyBorder="1" applyAlignment="1">
      <alignment vertical="top" wrapText="1"/>
    </xf>
    <xf numFmtId="2" fontId="10" fillId="2" borderId="19" xfId="0" applyNumberFormat="1" applyFont="1" applyFill="1" applyBorder="1" applyAlignment="1">
      <alignment vertical="top" wrapText="1"/>
    </xf>
    <xf numFmtId="165" fontId="10" fillId="2" borderId="20" xfId="0" applyNumberFormat="1" applyFont="1" applyFill="1" applyBorder="1" applyAlignment="1">
      <alignment vertical="top" wrapText="1"/>
    </xf>
    <xf numFmtId="165" fontId="10" fillId="2" borderId="21" xfId="0" applyNumberFormat="1" applyFont="1" applyFill="1" applyBorder="1" applyAlignment="1">
      <alignment vertical="top" wrapText="1"/>
    </xf>
    <xf numFmtId="165" fontId="10" fillId="2" borderId="19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0" fillId="3" borderId="17" xfId="0" applyFont="1" applyFill="1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9" fontId="10" fillId="3" borderId="20" xfId="0" applyNumberFormat="1" applyFont="1" applyFill="1" applyBorder="1" applyAlignment="1">
      <alignment horizontal="left" vertical="top" wrapText="1"/>
    </xf>
    <xf numFmtId="0" fontId="10" fillId="3" borderId="21" xfId="0" applyFont="1" applyFill="1" applyBorder="1" applyAlignment="1">
      <alignment horizontal="right" vertical="top" wrapText="1"/>
    </xf>
    <xf numFmtId="0" fontId="10" fillId="3" borderId="19" xfId="0" applyFont="1" applyFill="1" applyBorder="1" applyAlignment="1">
      <alignment horizontal="left" vertical="top" wrapText="1"/>
    </xf>
    <xf numFmtId="165" fontId="10" fillId="3" borderId="20" xfId="0" applyNumberFormat="1" applyFont="1" applyFill="1" applyBorder="1" applyAlignment="1">
      <alignment horizontal="right" vertical="top" wrapText="1"/>
    </xf>
    <xf numFmtId="10" fontId="10" fillId="3" borderId="20" xfId="3" applyNumberFormat="1" applyFont="1" applyFill="1" applyBorder="1" applyAlignment="1">
      <alignment horizontal="right" vertical="top" wrapText="1"/>
    </xf>
    <xf numFmtId="166" fontId="10" fillId="3" borderId="21" xfId="2" applyNumberFormat="1" applyFont="1" applyFill="1" applyBorder="1" applyAlignment="1">
      <alignment horizontal="right" vertical="top" wrapText="1"/>
    </xf>
    <xf numFmtId="10" fontId="10" fillId="3" borderId="1" xfId="0" applyNumberFormat="1" applyFont="1" applyFill="1" applyBorder="1" applyAlignment="1">
      <alignment horizontal="right" vertical="top" wrapText="1"/>
    </xf>
    <xf numFmtId="0" fontId="10" fillId="0" borderId="22" xfId="0" applyFont="1" applyBorder="1" applyAlignment="1">
      <alignment horizontal="left" vertical="top" wrapText="1"/>
    </xf>
    <xf numFmtId="0" fontId="10" fillId="4" borderId="17" xfId="0" applyFont="1" applyFill="1" applyBorder="1" applyAlignment="1">
      <alignment horizontal="center" vertical="top" wrapText="1"/>
    </xf>
    <xf numFmtId="0" fontId="10" fillId="4" borderId="18" xfId="0" applyFont="1" applyFill="1" applyBorder="1" applyAlignment="1">
      <alignment horizontal="center" vertical="top" wrapText="1"/>
    </xf>
    <xf numFmtId="0" fontId="10" fillId="4" borderId="19" xfId="0" applyFont="1" applyFill="1" applyBorder="1" applyAlignment="1">
      <alignment horizontal="center" vertical="top" wrapText="1"/>
    </xf>
    <xf numFmtId="9" fontId="10" fillId="4" borderId="20" xfId="0" applyNumberFormat="1" applyFont="1" applyFill="1" applyBorder="1" applyAlignment="1">
      <alignment horizontal="left" vertical="top" wrapText="1"/>
    </xf>
    <xf numFmtId="0" fontId="10" fillId="4" borderId="21" xfId="0" applyFont="1" applyFill="1" applyBorder="1" applyAlignment="1">
      <alignment horizontal="right" vertical="top" wrapText="1"/>
    </xf>
    <xf numFmtId="0" fontId="10" fillId="4" borderId="19" xfId="0" applyFont="1" applyFill="1" applyBorder="1" applyAlignment="1">
      <alignment horizontal="left" vertical="top" wrapText="1"/>
    </xf>
    <xf numFmtId="165" fontId="10" fillId="4" borderId="20" xfId="0" applyNumberFormat="1" applyFont="1" applyFill="1" applyBorder="1" applyAlignment="1">
      <alignment horizontal="right" vertical="top" wrapText="1"/>
    </xf>
    <xf numFmtId="10" fontId="10" fillId="4" borderId="1" xfId="0" applyNumberFormat="1" applyFont="1" applyFill="1" applyBorder="1" applyAlignment="1">
      <alignment horizontal="right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9" fontId="11" fillId="0" borderId="20" xfId="0" applyNumberFormat="1" applyFont="1" applyBorder="1" applyAlignment="1">
      <alignment horizontal="left" vertical="top" wrapText="1"/>
    </xf>
    <xf numFmtId="0" fontId="11" fillId="0" borderId="21" xfId="0" applyFont="1" applyBorder="1" applyAlignment="1">
      <alignment horizontal="right" vertical="top" wrapText="1"/>
    </xf>
    <xf numFmtId="2" fontId="11" fillId="0" borderId="19" xfId="0" applyNumberFormat="1" applyFont="1" applyBorder="1" applyAlignment="1">
      <alignment horizontal="left" vertical="top" wrapText="1"/>
    </xf>
    <xf numFmtId="165" fontId="11" fillId="0" borderId="20" xfId="0" applyNumberFormat="1" applyFont="1" applyBorder="1" applyAlignment="1">
      <alignment horizontal="right" vertical="top" wrapText="1"/>
    </xf>
    <xf numFmtId="10" fontId="11" fillId="0" borderId="1" xfId="0" applyNumberFormat="1" applyFont="1" applyBorder="1" applyAlignment="1">
      <alignment horizontal="righ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11" fillId="0" borderId="23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9" fontId="11" fillId="0" borderId="26" xfId="0" applyNumberFormat="1" applyFont="1" applyBorder="1" applyAlignment="1">
      <alignment horizontal="left" vertical="top" wrapText="1"/>
    </xf>
    <xf numFmtId="0" fontId="11" fillId="0" borderId="27" xfId="0" applyFont="1" applyBorder="1" applyAlignment="1">
      <alignment horizontal="right" vertical="top" wrapText="1"/>
    </xf>
    <xf numFmtId="165" fontId="11" fillId="0" borderId="26" xfId="0" applyNumberFormat="1" applyFont="1" applyBorder="1" applyAlignment="1">
      <alignment horizontal="right" vertical="top" wrapText="1"/>
    </xf>
    <xf numFmtId="165" fontId="10" fillId="3" borderId="1" xfId="0" applyNumberFormat="1" applyFont="1" applyFill="1" applyBorder="1" applyAlignment="1">
      <alignment horizontal="right" vertical="top" wrapText="1"/>
    </xf>
    <xf numFmtId="0" fontId="11" fillId="3" borderId="4" xfId="0" applyFont="1" applyFill="1" applyBorder="1" applyAlignment="1">
      <alignment horizontal="right" vertical="top" wrapText="1"/>
    </xf>
    <xf numFmtId="2" fontId="11" fillId="3" borderId="4" xfId="0" applyNumberFormat="1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right" vertical="top" indent="1"/>
    </xf>
    <xf numFmtId="10" fontId="10" fillId="0" borderId="1" xfId="3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10" fontId="10" fillId="0" borderId="1" xfId="3" applyNumberFormat="1" applyFont="1" applyFill="1" applyBorder="1" applyAlignment="1">
      <alignment horizontal="right" vertical="top" wrapText="1"/>
    </xf>
    <xf numFmtId="10" fontId="10" fillId="0" borderId="1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166" fontId="10" fillId="0" borderId="1" xfId="2" applyNumberFormat="1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0" fontId="8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166" fontId="10" fillId="0" borderId="1" xfId="2" applyNumberFormat="1" applyFont="1" applyFill="1" applyBorder="1" applyAlignment="1">
      <alignment horizontal="right" vertical="top"/>
    </xf>
    <xf numFmtId="10" fontId="10" fillId="0" borderId="1" xfId="0" applyNumberFormat="1" applyFont="1" applyBorder="1" applyAlignment="1">
      <alignment horizontal="right" vertical="top"/>
    </xf>
    <xf numFmtId="0" fontId="11" fillId="0" borderId="22" xfId="0" applyFont="1" applyBorder="1" applyAlignment="1">
      <alignment horizontal="left" vertical="top"/>
    </xf>
    <xf numFmtId="165" fontId="10" fillId="0" borderId="4" xfId="0" applyNumberFormat="1" applyFont="1" applyBorder="1" applyAlignment="1">
      <alignment horizontal="right" vertical="top" indent="1"/>
    </xf>
    <xf numFmtId="0" fontId="10" fillId="0" borderId="14" xfId="0" applyFont="1" applyBorder="1" applyAlignment="1">
      <alignment horizontal="center" vertical="top" textRotation="90"/>
    </xf>
    <xf numFmtId="0" fontId="11" fillId="0" borderId="28" xfId="0" applyFont="1" applyBorder="1" applyAlignment="1">
      <alignment horizontal="left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29" xfId="0" applyFont="1" applyFill="1" applyBorder="1" applyAlignment="1">
      <alignment horizontal="center" vertical="top" wrapText="1"/>
    </xf>
    <xf numFmtId="0" fontId="10" fillId="2" borderId="30" xfId="0" applyFont="1" applyFill="1" applyBorder="1" applyAlignment="1">
      <alignment horizontal="center" vertical="top" wrapText="1"/>
    </xf>
    <xf numFmtId="9" fontId="10" fillId="2" borderId="31" xfId="0" applyNumberFormat="1" applyFont="1" applyFill="1" applyBorder="1" applyAlignment="1">
      <alignment horizontal="left" vertical="top" wrapText="1"/>
    </xf>
    <xf numFmtId="0" fontId="10" fillId="2" borderId="31" xfId="0" applyFont="1" applyFill="1" applyBorder="1" applyAlignment="1">
      <alignment vertical="top" wrapText="1"/>
    </xf>
    <xf numFmtId="2" fontId="10" fillId="2" borderId="32" xfId="0" applyNumberFormat="1" applyFont="1" applyFill="1" applyBorder="1" applyAlignment="1">
      <alignment vertical="top" wrapText="1"/>
    </xf>
    <xf numFmtId="2" fontId="10" fillId="2" borderId="30" xfId="0" applyNumberFormat="1" applyFont="1" applyFill="1" applyBorder="1" applyAlignment="1">
      <alignment horizontal="left" vertical="top" wrapText="1"/>
    </xf>
    <xf numFmtId="165" fontId="10" fillId="2" borderId="31" xfId="0" applyNumberFormat="1" applyFont="1" applyFill="1" applyBorder="1" applyAlignment="1">
      <alignment vertical="top" wrapText="1"/>
    </xf>
    <xf numFmtId="2" fontId="10" fillId="2" borderId="30" xfId="0" applyNumberFormat="1" applyFont="1" applyFill="1" applyBorder="1" applyAlignment="1">
      <alignment vertical="top" wrapText="1"/>
    </xf>
    <xf numFmtId="0" fontId="10" fillId="2" borderId="32" xfId="0" applyFont="1" applyFill="1" applyBorder="1" applyAlignment="1">
      <alignment vertical="top" wrapText="1"/>
    </xf>
    <xf numFmtId="0" fontId="10" fillId="2" borderId="30" xfId="0" applyFont="1" applyFill="1" applyBorder="1" applyAlignment="1">
      <alignment vertical="top" wrapText="1"/>
    </xf>
    <xf numFmtId="10" fontId="10" fillId="2" borderId="31" xfId="3" applyNumberFormat="1" applyFont="1" applyFill="1" applyBorder="1" applyAlignment="1">
      <alignment horizontal="right" vertical="top" wrapText="1"/>
    </xf>
    <xf numFmtId="0" fontId="10" fillId="2" borderId="31" xfId="0" applyFont="1" applyFill="1" applyBorder="1" applyAlignment="1">
      <alignment horizontal="right" vertical="top" wrapText="1"/>
    </xf>
    <xf numFmtId="166" fontId="10" fillId="2" borderId="32" xfId="2" applyNumberFormat="1" applyFont="1" applyFill="1" applyBorder="1" applyAlignment="1">
      <alignment horizontal="right" vertical="top" wrapText="1"/>
    </xf>
    <xf numFmtId="10" fontId="10" fillId="2" borderId="10" xfId="0" applyNumberFormat="1" applyFont="1" applyFill="1" applyBorder="1" applyAlignment="1">
      <alignment horizontal="right" vertical="top" wrapText="1"/>
    </xf>
    <xf numFmtId="10" fontId="10" fillId="2" borderId="14" xfId="0" applyNumberFormat="1" applyFont="1" applyFill="1" applyBorder="1" applyAlignment="1">
      <alignment horizontal="right" vertical="top" wrapText="1"/>
    </xf>
    <xf numFmtId="0" fontId="10" fillId="2" borderId="33" xfId="0" applyFont="1" applyFill="1" applyBorder="1" applyAlignment="1">
      <alignment horizontal="left" vertical="top" wrapText="1"/>
    </xf>
    <xf numFmtId="0" fontId="11" fillId="3" borderId="17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center" vertical="top" wrapText="1"/>
    </xf>
    <xf numFmtId="2" fontId="10" fillId="3" borderId="20" xfId="0" applyNumberFormat="1" applyFont="1" applyFill="1" applyBorder="1" applyAlignment="1">
      <alignment horizontal="right" vertical="top" wrapText="1"/>
    </xf>
    <xf numFmtId="10" fontId="10" fillId="3" borderId="2" xfId="0" applyNumberFormat="1" applyFont="1" applyFill="1" applyBorder="1" applyAlignment="1">
      <alignment horizontal="right" vertical="top" wrapText="1"/>
    </xf>
    <xf numFmtId="0" fontId="11" fillId="4" borderId="17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2" fontId="10" fillId="4" borderId="20" xfId="0" applyNumberFormat="1" applyFont="1" applyFill="1" applyBorder="1" applyAlignment="1">
      <alignment horizontal="right" vertical="top" wrapText="1"/>
    </xf>
    <xf numFmtId="10" fontId="10" fillId="4" borderId="2" xfId="0" applyNumberFormat="1" applyFont="1" applyFill="1" applyBorder="1" applyAlignment="1">
      <alignment horizontal="right" vertical="top" wrapText="1"/>
    </xf>
    <xf numFmtId="2" fontId="11" fillId="0" borderId="19" xfId="0" applyNumberFormat="1" applyFont="1" applyBorder="1" applyAlignment="1">
      <alignment vertical="top" wrapText="1"/>
    </xf>
    <xf numFmtId="2" fontId="11" fillId="0" borderId="20" xfId="0" applyNumberFormat="1" applyFont="1" applyBorder="1" applyAlignment="1">
      <alignment horizontal="right" vertical="top" wrapText="1"/>
    </xf>
    <xf numFmtId="10" fontId="11" fillId="0" borderId="2" xfId="0" applyNumberFormat="1" applyFont="1" applyBorder="1" applyAlignment="1">
      <alignment horizontal="right" vertical="top" wrapText="1"/>
    </xf>
    <xf numFmtId="167" fontId="10" fillId="3" borderId="21" xfId="0" applyNumberFormat="1" applyFont="1" applyFill="1" applyBorder="1" applyAlignment="1">
      <alignment horizontal="center" vertical="top"/>
    </xf>
    <xf numFmtId="167" fontId="10" fillId="3" borderId="35" xfId="0" applyNumberFormat="1" applyFont="1" applyFill="1" applyBorder="1" applyAlignment="1">
      <alignment horizontal="left" vertical="top"/>
    </xf>
    <xf numFmtId="165" fontId="10" fillId="3" borderId="1" xfId="0" applyNumberFormat="1" applyFont="1" applyFill="1" applyBorder="1" applyAlignment="1">
      <alignment horizontal="center" vertical="top"/>
    </xf>
    <xf numFmtId="165" fontId="10" fillId="3" borderId="35" xfId="0" applyNumberFormat="1" applyFont="1" applyFill="1" applyBorder="1" applyAlignment="1">
      <alignment horizontal="center" vertical="top"/>
    </xf>
    <xf numFmtId="165" fontId="10" fillId="3" borderId="1" xfId="0" applyNumberFormat="1" applyFont="1" applyFill="1" applyBorder="1" applyAlignment="1">
      <alignment horizontal="right" vertical="top"/>
    </xf>
    <xf numFmtId="10" fontId="10" fillId="3" borderId="5" xfId="3" applyNumberFormat="1" applyFont="1" applyFill="1" applyBorder="1" applyAlignment="1">
      <alignment horizontal="right" vertical="top"/>
    </xf>
    <xf numFmtId="2" fontId="10" fillId="3" borderId="36" xfId="0" applyNumberFormat="1" applyFont="1" applyFill="1" applyBorder="1" applyAlignment="1">
      <alignment horizontal="right" vertical="top"/>
    </xf>
    <xf numFmtId="166" fontId="10" fillId="3" borderId="37" xfId="2" applyNumberFormat="1" applyFont="1" applyFill="1" applyBorder="1" applyAlignment="1">
      <alignment horizontal="right" vertical="top"/>
    </xf>
    <xf numFmtId="2" fontId="10" fillId="3" borderId="2" xfId="0" applyNumberFormat="1" applyFont="1" applyFill="1" applyBorder="1" applyAlignment="1">
      <alignment horizontal="right" vertical="top"/>
    </xf>
    <xf numFmtId="10" fontId="10" fillId="3" borderId="1" xfId="3" applyNumberFormat="1" applyFont="1" applyFill="1" applyBorder="1" applyAlignment="1">
      <alignment horizontal="right" vertical="top"/>
    </xf>
    <xf numFmtId="0" fontId="11" fillId="0" borderId="22" xfId="0" applyFont="1" applyBorder="1" applyAlignment="1">
      <alignment vertical="top" wrapText="1"/>
    </xf>
    <xf numFmtId="0" fontId="11" fillId="0" borderId="3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10" fontId="10" fillId="0" borderId="12" xfId="0" applyNumberFormat="1" applyFont="1" applyBorder="1" applyAlignment="1">
      <alignment horizontal="right" vertical="top" wrapText="1"/>
    </xf>
    <xf numFmtId="0" fontId="10" fillId="0" borderId="12" xfId="0" applyFont="1" applyBorder="1" applyAlignment="1">
      <alignment horizontal="right" vertical="top" wrapText="1"/>
    </xf>
    <xf numFmtId="166" fontId="10" fillId="0" borderId="12" xfId="2" applyNumberFormat="1" applyFont="1" applyFill="1" applyBorder="1" applyAlignment="1">
      <alignment horizontal="right" vertical="top" wrapText="1"/>
    </xf>
    <xf numFmtId="10" fontId="10" fillId="0" borderId="4" xfId="0" applyNumberFormat="1" applyFont="1" applyBorder="1" applyAlignment="1">
      <alignment horizontal="right" vertical="top" wrapText="1"/>
    </xf>
    <xf numFmtId="10" fontId="10" fillId="0" borderId="3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2" xfId="0" applyFont="1" applyBorder="1" applyAlignment="1">
      <alignment vertical="top"/>
    </xf>
    <xf numFmtId="0" fontId="11" fillId="0" borderId="12" xfId="0" applyFont="1" applyBorder="1" applyAlignment="1">
      <alignment horizontal="center" vertical="top"/>
    </xf>
    <xf numFmtId="167" fontId="10" fillId="0" borderId="12" xfId="0" applyNumberFormat="1" applyFont="1" applyBorder="1" applyAlignment="1">
      <alignment horizontal="center" vertical="top"/>
    </xf>
    <xf numFmtId="166" fontId="10" fillId="0" borderId="12" xfId="2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10" fillId="0" borderId="2" xfId="0" applyFont="1" applyBorder="1" applyAlignment="1">
      <alignment horizontal="left" vertical="top"/>
    </xf>
    <xf numFmtId="0" fontId="11" fillId="0" borderId="4" xfId="0" applyFont="1" applyBorder="1" applyAlignment="1">
      <alignment vertical="top"/>
    </xf>
    <xf numFmtId="0" fontId="11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0" fontId="13" fillId="0" borderId="4" xfId="0" applyFont="1" applyBorder="1" applyAlignment="1">
      <alignment horizontal="center" vertical="top"/>
    </xf>
    <xf numFmtId="165" fontId="9" fillId="0" borderId="4" xfId="1" applyFont="1" applyFill="1" applyBorder="1" applyAlignment="1" applyProtection="1">
      <alignment horizontal="center" vertical="top"/>
    </xf>
    <xf numFmtId="0" fontId="13" fillId="0" borderId="4" xfId="0" applyFont="1" applyBorder="1" applyAlignment="1">
      <alignment horizontal="right" vertical="top" wrapText="1"/>
    </xf>
    <xf numFmtId="166" fontId="13" fillId="0" borderId="4" xfId="2" applyNumberFormat="1" applyFont="1" applyBorder="1" applyAlignment="1">
      <alignment horizontal="right" vertical="top" wrapText="1"/>
    </xf>
    <xf numFmtId="10" fontId="13" fillId="0" borderId="4" xfId="0" applyNumberFormat="1" applyFont="1" applyBorder="1" applyAlignment="1">
      <alignment horizontal="right" vertical="top" wrapText="1"/>
    </xf>
    <xf numFmtId="10" fontId="13" fillId="0" borderId="3" xfId="0" applyNumberFormat="1" applyFont="1" applyBorder="1" applyAlignment="1">
      <alignment horizontal="right" vertical="top" wrapText="1"/>
    </xf>
    <xf numFmtId="0" fontId="11" fillId="0" borderId="3" xfId="0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 wrapText="1"/>
    </xf>
    <xf numFmtId="0" fontId="11" fillId="0" borderId="38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165" fontId="9" fillId="0" borderId="0" xfId="1" applyFont="1" applyFill="1" applyBorder="1" applyAlignment="1" applyProtection="1">
      <alignment horizontal="center" vertical="top"/>
    </xf>
    <xf numFmtId="0" fontId="13" fillId="0" borderId="0" xfId="0" applyFont="1" applyAlignment="1">
      <alignment horizontal="right" vertical="top" wrapText="1"/>
    </xf>
    <xf numFmtId="166" fontId="13" fillId="0" borderId="0" xfId="2" applyNumberFormat="1" applyFont="1" applyBorder="1" applyAlignment="1">
      <alignment horizontal="right" vertical="top" wrapText="1"/>
    </xf>
    <xf numFmtId="10" fontId="13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textRotation="90"/>
    </xf>
    <xf numFmtId="0" fontId="11" fillId="0" borderId="0" xfId="0" applyFont="1" applyAlignment="1">
      <alignment horizontal="right" vertical="top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1" fillId="6" borderId="20" xfId="0" quotePrefix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6" fillId="0" borderId="0" xfId="1" applyFont="1" applyFill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164" fontId="18" fillId="0" borderId="0" xfId="2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15" fillId="7" borderId="0" xfId="0" applyFont="1" applyFill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Alignment="1">
      <alignment horizontal="left" vertical="center" indent="1"/>
    </xf>
    <xf numFmtId="0" fontId="11" fillId="8" borderId="0" xfId="0" applyFont="1" applyFill="1" applyAlignme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0" fontId="8" fillId="3" borderId="20" xfId="3" applyNumberFormat="1" applyFont="1" applyFill="1" applyBorder="1" applyAlignment="1">
      <alignment horizontal="right" vertical="top" wrapText="1"/>
    </xf>
    <xf numFmtId="10" fontId="8" fillId="5" borderId="1" xfId="3" applyNumberFormat="1" applyFont="1" applyFill="1" applyBorder="1" applyAlignment="1">
      <alignment horizontal="right" vertical="top" wrapText="1"/>
    </xf>
    <xf numFmtId="10" fontId="8" fillId="0" borderId="1" xfId="0" applyNumberFormat="1" applyFont="1" applyBorder="1" applyAlignment="1">
      <alignment horizontal="right" vertical="top" wrapText="1"/>
    </xf>
    <xf numFmtId="10" fontId="8" fillId="5" borderId="1" xfId="0" applyNumberFormat="1" applyFont="1" applyFill="1" applyBorder="1" applyAlignment="1">
      <alignment horizontal="right" vertical="top"/>
    </xf>
    <xf numFmtId="165" fontId="8" fillId="2" borderId="31" xfId="0" applyNumberFormat="1" applyFont="1" applyFill="1" applyBorder="1" applyAlignment="1">
      <alignment vertical="top" wrapText="1"/>
    </xf>
    <xf numFmtId="10" fontId="8" fillId="3" borderId="5" xfId="3" applyNumberFormat="1" applyFont="1" applyFill="1" applyBorder="1" applyAlignment="1">
      <alignment horizontal="center" vertical="top"/>
    </xf>
    <xf numFmtId="10" fontId="8" fillId="0" borderId="12" xfId="0" applyNumberFormat="1" applyFont="1" applyBorder="1" applyAlignment="1">
      <alignment horizontal="right" vertical="top" wrapText="1"/>
    </xf>
    <xf numFmtId="0" fontId="8" fillId="0" borderId="12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43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9" fillId="0" borderId="0" xfId="0" applyFont="1" applyAlignment="1">
      <alignment vertical="center"/>
    </xf>
    <xf numFmtId="165" fontId="3" fillId="0" borderId="0" xfId="1" applyFont="1" applyFill="1" applyBorder="1" applyAlignment="1" applyProtection="1">
      <alignment horizontal="center" vertical="top"/>
    </xf>
    <xf numFmtId="0" fontId="8" fillId="0" borderId="0" xfId="0" applyFont="1" applyAlignment="1">
      <alignment horizontal="right" vertical="top" wrapText="1"/>
    </xf>
    <xf numFmtId="166" fontId="8" fillId="0" borderId="0" xfId="2" applyNumberFormat="1" applyFont="1" applyBorder="1" applyAlignment="1">
      <alignment horizontal="right" vertical="top" wrapText="1"/>
    </xf>
    <xf numFmtId="10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top" textRotation="90"/>
    </xf>
    <xf numFmtId="0" fontId="3" fillId="0" borderId="0" xfId="0" applyFont="1" applyAlignment="1">
      <alignment horizontal="right" vertical="top"/>
    </xf>
    <xf numFmtId="0" fontId="19" fillId="0" borderId="0" xfId="0" applyFont="1" applyAlignment="1">
      <alignment wrapText="1"/>
    </xf>
    <xf numFmtId="0" fontId="6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9" fontId="11" fillId="0" borderId="12" xfId="0" applyNumberFormat="1" applyFont="1" applyBorder="1" applyAlignment="1">
      <alignment horizontal="left" vertical="top" wrapText="1"/>
    </xf>
    <xf numFmtId="0" fontId="11" fillId="0" borderId="12" xfId="0" applyFont="1" applyBorder="1" applyAlignment="1">
      <alignment horizontal="right" vertical="top" wrapText="1"/>
    </xf>
    <xf numFmtId="0" fontId="23" fillId="9" borderId="20" xfId="0" applyFont="1" applyFill="1" applyBorder="1" applyAlignment="1">
      <alignment horizontal="left" vertical="top" wrapText="1"/>
    </xf>
    <xf numFmtId="0" fontId="23" fillId="7" borderId="20" xfId="0" applyFont="1" applyFill="1" applyBorder="1" applyAlignment="1">
      <alignment horizontal="left" vertical="top" wrapText="1"/>
    </xf>
    <xf numFmtId="0" fontId="24" fillId="0" borderId="20" xfId="0" applyFont="1" applyBorder="1" applyAlignment="1">
      <alignment horizontal="left" vertical="top" wrapText="1"/>
    </xf>
    <xf numFmtId="0" fontId="23" fillId="10" borderId="20" xfId="0" applyFont="1" applyFill="1" applyBorder="1" applyAlignment="1">
      <alignment horizontal="left" vertical="top" wrapText="1"/>
    </xf>
    <xf numFmtId="0" fontId="24" fillId="9" borderId="20" xfId="0" applyFont="1" applyFill="1" applyBorder="1" applyAlignment="1">
      <alignment horizontal="left" vertical="center" wrapText="1"/>
    </xf>
    <xf numFmtId="0" fontId="24" fillId="7" borderId="20" xfId="0" applyFont="1" applyFill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10" borderId="20" xfId="0" applyFont="1" applyFill="1" applyBorder="1" applyAlignment="1">
      <alignment horizontal="left" vertical="center" wrapText="1"/>
    </xf>
    <xf numFmtId="167" fontId="25" fillId="9" borderId="20" xfId="0" applyNumberFormat="1" applyFont="1" applyFill="1" applyBorder="1" applyAlignment="1">
      <alignment horizontal="right" vertical="center" wrapText="1"/>
    </xf>
    <xf numFmtId="2" fontId="26" fillId="0" borderId="20" xfId="0" applyNumberFormat="1" applyFont="1" applyBorder="1" applyAlignment="1">
      <alignment horizontal="center" vertical="center" wrapText="1"/>
    </xf>
    <xf numFmtId="167" fontId="26" fillId="0" borderId="20" xfId="0" applyNumberFormat="1" applyFont="1" applyBorder="1" applyAlignment="1">
      <alignment horizontal="center" vertical="center" wrapText="1"/>
    </xf>
    <xf numFmtId="2" fontId="26" fillId="11" borderId="20" xfId="0" applyNumberFormat="1" applyFont="1" applyFill="1" applyBorder="1" applyAlignment="1">
      <alignment horizontal="center" vertical="center" wrapText="1"/>
    </xf>
    <xf numFmtId="167" fontId="26" fillId="11" borderId="20" xfId="0" applyNumberFormat="1" applyFont="1" applyFill="1" applyBorder="1" applyAlignment="1">
      <alignment horizontal="center" vertical="center" wrapText="1"/>
    </xf>
    <xf numFmtId="167" fontId="26" fillId="11" borderId="20" xfId="0" applyNumberFormat="1" applyFont="1" applyFill="1" applyBorder="1" applyAlignment="1">
      <alignment vertical="center" wrapText="1"/>
    </xf>
    <xf numFmtId="167" fontId="27" fillId="9" borderId="20" xfId="0" applyNumberFormat="1" applyFont="1" applyFill="1" applyBorder="1" applyAlignment="1">
      <alignment horizontal="right" vertical="center" wrapText="1"/>
    </xf>
    <xf numFmtId="0" fontId="28" fillId="3" borderId="19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right" vertical="center" wrapText="1"/>
    </xf>
    <xf numFmtId="167" fontId="29" fillId="7" borderId="20" xfId="0" applyNumberFormat="1" applyFont="1" applyFill="1" applyBorder="1" applyAlignment="1">
      <alignment horizontal="right" vertical="center" wrapText="1"/>
    </xf>
    <xf numFmtId="0" fontId="29" fillId="0" borderId="20" xfId="0" applyFont="1" applyBorder="1" applyAlignment="1">
      <alignment horizontal="right" vertical="center" wrapText="1"/>
    </xf>
    <xf numFmtId="167" fontId="29" fillId="0" borderId="20" xfId="0" applyNumberFormat="1" applyFont="1" applyBorder="1" applyAlignment="1">
      <alignment horizontal="right" vertical="center" wrapText="1"/>
    </xf>
    <xf numFmtId="0" fontId="29" fillId="10" borderId="20" xfId="0" applyFont="1" applyFill="1" applyBorder="1" applyAlignment="1">
      <alignment horizontal="right" vertical="center" wrapText="1"/>
    </xf>
    <xf numFmtId="167" fontId="27" fillId="10" borderId="20" xfId="0" applyNumberFormat="1" applyFont="1" applyFill="1" applyBorder="1" applyAlignment="1">
      <alignment horizontal="right" vertical="center" wrapText="1"/>
    </xf>
    <xf numFmtId="167" fontId="10" fillId="3" borderId="20" xfId="0" applyNumberFormat="1" applyFont="1" applyFill="1" applyBorder="1" applyAlignment="1">
      <alignment horizontal="right" vertical="center" wrapText="1"/>
    </xf>
    <xf numFmtId="167" fontId="10" fillId="4" borderId="20" xfId="0" applyNumberFormat="1" applyFont="1" applyFill="1" applyBorder="1" applyAlignment="1">
      <alignment horizontal="right" vertical="center" wrapText="1"/>
    </xf>
    <xf numFmtId="167" fontId="11" fillId="0" borderId="20" xfId="0" applyNumberFormat="1" applyFont="1" applyBorder="1" applyAlignment="1">
      <alignment horizontal="right" vertical="center" wrapText="1"/>
    </xf>
    <xf numFmtId="167" fontId="11" fillId="0" borderId="26" xfId="0" applyNumberFormat="1" applyFont="1" applyBorder="1" applyAlignment="1">
      <alignment horizontal="right" vertical="center" wrapText="1"/>
    </xf>
    <xf numFmtId="167" fontId="11" fillId="0" borderId="12" xfId="0" applyNumberFormat="1" applyFont="1" applyBorder="1" applyAlignment="1">
      <alignment horizontal="right" vertical="center" wrapText="1"/>
    </xf>
    <xf numFmtId="167" fontId="17" fillId="3" borderId="20" xfId="0" applyNumberFormat="1" applyFont="1" applyFill="1" applyBorder="1" applyAlignment="1">
      <alignment horizontal="right" vertical="center" wrapText="1"/>
    </xf>
    <xf numFmtId="167" fontId="17" fillId="4" borderId="20" xfId="0" applyNumberFormat="1" applyFont="1" applyFill="1" applyBorder="1" applyAlignment="1">
      <alignment horizontal="right" vertical="center" wrapText="1"/>
    </xf>
    <xf numFmtId="167" fontId="15" fillId="0" borderId="20" xfId="0" applyNumberFormat="1" applyFont="1" applyBorder="1" applyAlignment="1">
      <alignment horizontal="right" vertical="center" wrapText="1"/>
    </xf>
    <xf numFmtId="167" fontId="15" fillId="0" borderId="26" xfId="0" applyNumberFormat="1" applyFont="1" applyBorder="1" applyAlignment="1">
      <alignment horizontal="right" vertical="center" wrapText="1"/>
    </xf>
    <xf numFmtId="167" fontId="15" fillId="0" borderId="12" xfId="0" applyNumberFormat="1" applyFont="1" applyBorder="1" applyAlignment="1">
      <alignment horizontal="right" vertical="center" wrapText="1"/>
    </xf>
    <xf numFmtId="0" fontId="17" fillId="3" borderId="21" xfId="0" applyFont="1" applyFill="1" applyBorder="1" applyAlignment="1">
      <alignment horizontal="right" vertical="center" wrapText="1"/>
    </xf>
    <xf numFmtId="0" fontId="17" fillId="4" borderId="21" xfId="0" applyFont="1" applyFill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15" fillId="0" borderId="27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4" borderId="19" xfId="0" applyFont="1" applyFill="1" applyBorder="1" applyAlignment="1">
      <alignment horizontal="left" vertical="center" wrapText="1"/>
    </xf>
    <xf numFmtId="2" fontId="30" fillId="0" borderId="19" xfId="0" applyNumberFormat="1" applyFont="1" applyBorder="1" applyAlignment="1">
      <alignment horizontal="left" vertical="center" wrapText="1"/>
    </xf>
    <xf numFmtId="2" fontId="30" fillId="0" borderId="25" xfId="0" applyNumberFormat="1" applyFont="1" applyBorder="1" applyAlignment="1">
      <alignment horizontal="left" vertical="center" wrapText="1"/>
    </xf>
    <xf numFmtId="2" fontId="30" fillId="0" borderId="12" xfId="0" applyNumberFormat="1" applyFont="1" applyBorder="1" applyAlignment="1">
      <alignment horizontal="left" vertical="center" wrapText="1"/>
    </xf>
    <xf numFmtId="165" fontId="10" fillId="2" borderId="20" xfId="0" applyNumberFormat="1" applyFont="1" applyFill="1" applyBorder="1" applyAlignment="1">
      <alignment vertical="center" wrapText="1"/>
    </xf>
    <xf numFmtId="165" fontId="11" fillId="0" borderId="20" xfId="0" applyNumberFormat="1" applyFont="1" applyBorder="1" applyAlignment="1">
      <alignment horizontal="right" vertical="center" wrapText="1"/>
    </xf>
    <xf numFmtId="0" fontId="10" fillId="4" borderId="20" xfId="0" applyFont="1" applyFill="1" applyBorder="1" applyAlignment="1">
      <alignment horizontal="right" vertical="center" wrapText="1"/>
    </xf>
    <xf numFmtId="165" fontId="8" fillId="2" borderId="20" xfId="0" applyNumberFormat="1" applyFont="1" applyFill="1" applyBorder="1" applyAlignment="1">
      <alignment vertical="center" wrapText="1"/>
    </xf>
    <xf numFmtId="10" fontId="10" fillId="2" borderId="20" xfId="3" applyNumberFormat="1" applyFont="1" applyFill="1" applyBorder="1" applyAlignment="1">
      <alignment vertical="center" wrapText="1"/>
    </xf>
    <xf numFmtId="10" fontId="10" fillId="2" borderId="20" xfId="0" applyNumberFormat="1" applyFont="1" applyFill="1" applyBorder="1" applyAlignment="1">
      <alignment horizontal="right" vertical="center" wrapText="1"/>
    </xf>
    <xf numFmtId="166" fontId="10" fillId="2" borderId="21" xfId="2" applyNumberFormat="1" applyFont="1" applyFill="1" applyBorder="1" applyAlignment="1">
      <alignment horizontal="right" vertical="center" wrapText="1"/>
    </xf>
    <xf numFmtId="10" fontId="10" fillId="2" borderId="5" xfId="0" applyNumberFormat="1" applyFont="1" applyFill="1" applyBorder="1" applyAlignment="1">
      <alignment horizontal="right" vertical="center" wrapText="1"/>
    </xf>
    <xf numFmtId="10" fontId="8" fillId="3" borderId="20" xfId="3" applyNumberFormat="1" applyFont="1" applyFill="1" applyBorder="1" applyAlignment="1">
      <alignment horizontal="right" vertical="center" wrapText="1"/>
    </xf>
    <xf numFmtId="10" fontId="10" fillId="3" borderId="20" xfId="3" applyNumberFormat="1" applyFont="1" applyFill="1" applyBorder="1" applyAlignment="1">
      <alignment horizontal="right" vertical="center" wrapText="1"/>
    </xf>
    <xf numFmtId="2" fontId="10" fillId="3" borderId="20" xfId="0" applyNumberFormat="1" applyFont="1" applyFill="1" applyBorder="1" applyAlignment="1">
      <alignment horizontal="right" vertical="center" wrapText="1"/>
    </xf>
    <xf numFmtId="167" fontId="10" fillId="3" borderId="21" xfId="2" applyNumberFormat="1" applyFont="1" applyFill="1" applyBorder="1" applyAlignment="1">
      <alignment horizontal="right" vertical="center" wrapText="1"/>
    </xf>
    <xf numFmtId="10" fontId="10" fillId="3" borderId="1" xfId="0" applyNumberFormat="1" applyFont="1" applyFill="1" applyBorder="1" applyAlignment="1">
      <alignment horizontal="right" vertical="center" wrapText="1"/>
    </xf>
    <xf numFmtId="10" fontId="8" fillId="4" borderId="20" xfId="3" applyNumberFormat="1" applyFont="1" applyFill="1" applyBorder="1" applyAlignment="1">
      <alignment horizontal="right" vertical="center" wrapText="1"/>
    </xf>
    <xf numFmtId="10" fontId="10" fillId="4" borderId="20" xfId="3" applyNumberFormat="1" applyFont="1" applyFill="1" applyBorder="1" applyAlignment="1">
      <alignment horizontal="right" vertical="center" wrapText="1"/>
    </xf>
    <xf numFmtId="2" fontId="10" fillId="4" borderId="20" xfId="0" applyNumberFormat="1" applyFont="1" applyFill="1" applyBorder="1" applyAlignment="1">
      <alignment horizontal="right" vertical="center" wrapText="1"/>
    </xf>
    <xf numFmtId="167" fontId="10" fillId="4" borderId="21" xfId="2" applyNumberFormat="1" applyFont="1" applyFill="1" applyBorder="1" applyAlignment="1">
      <alignment horizontal="right" vertical="center" wrapText="1"/>
    </xf>
    <xf numFmtId="10" fontId="10" fillId="4" borderId="1" xfId="0" applyNumberFormat="1" applyFont="1" applyFill="1" applyBorder="1" applyAlignment="1">
      <alignment horizontal="right" vertical="center" wrapText="1"/>
    </xf>
    <xf numFmtId="10" fontId="3" fillId="0" borderId="20" xfId="3" applyNumberFormat="1" applyFont="1" applyBorder="1" applyAlignment="1">
      <alignment horizontal="right" vertical="center" wrapText="1"/>
    </xf>
    <xf numFmtId="10" fontId="11" fillId="0" borderId="20" xfId="3" applyNumberFormat="1" applyFont="1" applyBorder="1" applyAlignment="1">
      <alignment horizontal="right" vertical="center" wrapText="1"/>
    </xf>
    <xf numFmtId="2" fontId="11" fillId="0" borderId="20" xfId="0" applyNumberFormat="1" applyFont="1" applyBorder="1" applyAlignment="1">
      <alignment horizontal="right" vertical="center" wrapText="1"/>
    </xf>
    <xf numFmtId="167" fontId="11" fillId="0" borderId="21" xfId="2" applyNumberFormat="1" applyFont="1" applyBorder="1" applyAlignment="1">
      <alignment horizontal="right" vertical="center" wrapText="1"/>
    </xf>
    <xf numFmtId="10" fontId="11" fillId="0" borderId="1" xfId="0" applyNumberFormat="1" applyFont="1" applyBorder="1" applyAlignment="1">
      <alignment horizontal="right" vertical="center" wrapText="1"/>
    </xf>
    <xf numFmtId="10" fontId="3" fillId="0" borderId="26" xfId="3" applyNumberFormat="1" applyFont="1" applyBorder="1" applyAlignment="1">
      <alignment horizontal="right" vertical="center" wrapText="1"/>
    </xf>
    <xf numFmtId="10" fontId="11" fillId="0" borderId="26" xfId="3" applyNumberFormat="1" applyFont="1" applyBorder="1" applyAlignment="1">
      <alignment horizontal="right" vertical="center" wrapText="1"/>
    </xf>
    <xf numFmtId="2" fontId="11" fillId="0" borderId="26" xfId="0" applyNumberFormat="1" applyFont="1" applyBorder="1" applyAlignment="1">
      <alignment horizontal="right" vertical="center" wrapText="1"/>
    </xf>
    <xf numFmtId="167" fontId="11" fillId="0" borderId="27" xfId="2" applyNumberFormat="1" applyFont="1" applyBorder="1" applyAlignment="1">
      <alignment horizontal="right" vertical="center" wrapText="1"/>
    </xf>
    <xf numFmtId="167" fontId="11" fillId="0" borderId="1" xfId="0" applyNumberFormat="1" applyFont="1" applyBorder="1" applyAlignment="1">
      <alignment horizontal="right" vertical="center" wrapText="1"/>
    </xf>
    <xf numFmtId="10" fontId="3" fillId="0" borderId="1" xfId="3" applyNumberFormat="1" applyFont="1" applyBorder="1" applyAlignment="1">
      <alignment horizontal="right" vertical="center" wrapText="1"/>
    </xf>
    <xf numFmtId="10" fontId="11" fillId="0" borderId="1" xfId="3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167" fontId="11" fillId="0" borderId="1" xfId="2" applyNumberFormat="1" applyFont="1" applyBorder="1" applyAlignment="1">
      <alignment horizontal="right" vertical="center" wrapText="1"/>
    </xf>
    <xf numFmtId="10" fontId="11" fillId="0" borderId="3" xfId="0" applyNumberFormat="1" applyFont="1" applyBorder="1" applyAlignment="1">
      <alignment horizontal="right" vertical="center" wrapText="1"/>
    </xf>
    <xf numFmtId="167" fontId="10" fillId="4" borderId="31" xfId="0" applyNumberFormat="1" applyFont="1" applyFill="1" applyBorder="1" applyAlignment="1">
      <alignment horizontal="right" vertical="center" wrapText="1"/>
    </xf>
    <xf numFmtId="10" fontId="8" fillId="4" borderId="31" xfId="3" applyNumberFormat="1" applyFont="1" applyFill="1" applyBorder="1" applyAlignment="1">
      <alignment horizontal="right" vertical="center" wrapText="1"/>
    </xf>
    <xf numFmtId="10" fontId="10" fillId="4" borderId="31" xfId="3" applyNumberFormat="1" applyFont="1" applyFill="1" applyBorder="1" applyAlignment="1">
      <alignment horizontal="right" vertical="center" wrapText="1"/>
    </xf>
    <xf numFmtId="2" fontId="10" fillId="4" borderId="31" xfId="0" applyNumberFormat="1" applyFont="1" applyFill="1" applyBorder="1" applyAlignment="1">
      <alignment horizontal="right" vertical="center" wrapText="1"/>
    </xf>
    <xf numFmtId="167" fontId="10" fillId="4" borderId="32" xfId="2" applyNumberFormat="1" applyFont="1" applyFill="1" applyBorder="1" applyAlignment="1">
      <alignment horizontal="right" vertical="center" wrapText="1"/>
    </xf>
    <xf numFmtId="165" fontId="10" fillId="2" borderId="21" xfId="0" applyNumberFormat="1" applyFont="1" applyFill="1" applyBorder="1" applyAlignment="1">
      <alignment vertical="center" wrapText="1"/>
    </xf>
    <xf numFmtId="165" fontId="10" fillId="2" borderId="19" xfId="0" applyNumberFormat="1" applyFont="1" applyFill="1" applyBorder="1" applyAlignment="1">
      <alignment vertical="center" wrapText="1"/>
    </xf>
    <xf numFmtId="167" fontId="26" fillId="11" borderId="21" xfId="0" applyNumberFormat="1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right" vertical="center" wrapText="1"/>
    </xf>
    <xf numFmtId="2" fontId="26" fillId="11" borderId="21" xfId="0" applyNumberFormat="1" applyFont="1" applyFill="1" applyBorder="1" applyAlignment="1">
      <alignment horizontal="center" vertical="center" wrapText="1"/>
    </xf>
    <xf numFmtId="167" fontId="27" fillId="10" borderId="21" xfId="0" applyNumberFormat="1" applyFont="1" applyFill="1" applyBorder="1" applyAlignment="1">
      <alignment horizontal="right" vertical="center" wrapText="1"/>
    </xf>
    <xf numFmtId="167" fontId="29" fillId="7" borderId="34" xfId="0" applyNumberFormat="1" applyFont="1" applyFill="1" applyBorder="1" applyAlignment="1">
      <alignment horizontal="right" vertical="center" wrapText="1"/>
    </xf>
    <xf numFmtId="167" fontId="10" fillId="4" borderId="34" xfId="0" applyNumberFormat="1" applyFont="1" applyFill="1" applyBorder="1" applyAlignment="1">
      <alignment horizontal="right" vertical="center" wrapText="1"/>
    </xf>
    <xf numFmtId="167" fontId="10" fillId="4" borderId="40" xfId="0" applyNumberFormat="1" applyFont="1" applyFill="1" applyBorder="1" applyAlignment="1">
      <alignment horizontal="right" vertical="center" wrapText="1"/>
    </xf>
    <xf numFmtId="10" fontId="8" fillId="4" borderId="40" xfId="3" applyNumberFormat="1" applyFont="1" applyFill="1" applyBorder="1" applyAlignment="1">
      <alignment horizontal="right" vertical="center" wrapText="1"/>
    </xf>
    <xf numFmtId="10" fontId="10" fillId="4" borderId="40" xfId="3" applyNumberFormat="1" applyFont="1" applyFill="1" applyBorder="1" applyAlignment="1">
      <alignment horizontal="right" vertical="center" wrapText="1"/>
    </xf>
    <xf numFmtId="2" fontId="10" fillId="4" borderId="40" xfId="0" applyNumberFormat="1" applyFont="1" applyFill="1" applyBorder="1" applyAlignment="1">
      <alignment horizontal="right" vertical="center" wrapText="1"/>
    </xf>
    <xf numFmtId="167" fontId="10" fillId="4" borderId="41" xfId="2" applyNumberFormat="1" applyFont="1" applyFill="1" applyBorder="1" applyAlignment="1">
      <alignment horizontal="right" vertical="center" wrapText="1"/>
    </xf>
    <xf numFmtId="10" fontId="10" fillId="4" borderId="5" xfId="0" applyNumberFormat="1" applyFont="1" applyFill="1" applyBorder="1" applyAlignment="1">
      <alignment horizontal="right" vertical="center" wrapText="1"/>
    </xf>
    <xf numFmtId="167" fontId="26" fillId="11" borderId="31" xfId="0" applyNumberFormat="1" applyFont="1" applyFill="1" applyBorder="1" applyAlignment="1">
      <alignment horizontal="center" vertical="center" wrapText="1"/>
    </xf>
    <xf numFmtId="167" fontId="11" fillId="0" borderId="42" xfId="0" applyNumberFormat="1" applyFont="1" applyBorder="1" applyAlignment="1">
      <alignment horizontal="right" vertical="center" wrapText="1"/>
    </xf>
    <xf numFmtId="10" fontId="3" fillId="0" borderId="42" xfId="3" applyNumberFormat="1" applyFont="1" applyBorder="1" applyAlignment="1">
      <alignment horizontal="right" vertical="center" wrapText="1"/>
    </xf>
    <xf numFmtId="10" fontId="11" fillId="0" borderId="42" xfId="3" applyNumberFormat="1" applyFont="1" applyBorder="1" applyAlignment="1">
      <alignment horizontal="right" vertical="center" wrapText="1"/>
    </xf>
    <xf numFmtId="2" fontId="11" fillId="0" borderId="42" xfId="0" applyNumberFormat="1" applyFont="1" applyBorder="1" applyAlignment="1">
      <alignment horizontal="right" vertical="center" wrapText="1"/>
    </xf>
    <xf numFmtId="167" fontId="11" fillId="0" borderId="43" xfId="2" applyNumberFormat="1" applyFont="1" applyBorder="1" applyAlignment="1">
      <alignment horizontal="right" vertical="center" wrapText="1"/>
    </xf>
    <xf numFmtId="10" fontId="11" fillId="0" borderId="14" xfId="0" applyNumberFormat="1" applyFont="1" applyBorder="1" applyAlignment="1">
      <alignment horizontal="right" vertical="center" wrapText="1"/>
    </xf>
    <xf numFmtId="167" fontId="26" fillId="11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67" fontId="27" fillId="10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167" fontId="10" fillId="4" borderId="1" xfId="0" applyNumberFormat="1" applyFont="1" applyFill="1" applyBorder="1" applyAlignment="1">
      <alignment horizontal="right" vertical="center" wrapText="1"/>
    </xf>
    <xf numFmtId="10" fontId="8" fillId="4" borderId="1" xfId="3" applyNumberFormat="1" applyFont="1" applyFill="1" applyBorder="1" applyAlignment="1">
      <alignment horizontal="right" vertical="center" wrapText="1"/>
    </xf>
    <xf numFmtId="10" fontId="10" fillId="4" borderId="1" xfId="3" applyNumberFormat="1" applyFont="1" applyFill="1" applyBorder="1" applyAlignment="1">
      <alignment horizontal="right" vertical="center" wrapText="1"/>
    </xf>
    <xf numFmtId="2" fontId="10" fillId="4" borderId="1" xfId="0" applyNumberFormat="1" applyFont="1" applyFill="1" applyBorder="1" applyAlignment="1">
      <alignment horizontal="right" vertical="center" wrapText="1"/>
    </xf>
    <xf numFmtId="167" fontId="10" fillId="4" borderId="1" xfId="2" applyNumberFormat="1" applyFont="1" applyFill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top" wrapText="1"/>
    </xf>
    <xf numFmtId="9" fontId="11" fillId="0" borderId="35" xfId="0" applyNumberFormat="1" applyFont="1" applyBorder="1" applyAlignment="1">
      <alignment horizontal="left" vertical="top" wrapText="1"/>
    </xf>
    <xf numFmtId="2" fontId="11" fillId="0" borderId="35" xfId="0" applyNumberFormat="1" applyFont="1" applyBorder="1" applyAlignment="1">
      <alignment vertical="top" wrapText="1"/>
    </xf>
    <xf numFmtId="0" fontId="11" fillId="0" borderId="35" xfId="0" applyFont="1" applyBorder="1" applyAlignment="1">
      <alignment horizontal="right" vertical="top" wrapText="1"/>
    </xf>
    <xf numFmtId="2" fontId="11" fillId="0" borderId="35" xfId="0" applyNumberFormat="1" applyFont="1" applyBorder="1" applyAlignment="1">
      <alignment horizontal="left" vertical="top" wrapText="1"/>
    </xf>
    <xf numFmtId="2" fontId="11" fillId="0" borderId="36" xfId="0" applyNumberFormat="1" applyFont="1" applyBorder="1" applyAlignment="1">
      <alignment horizontal="right" vertical="top" wrapText="1"/>
    </xf>
    <xf numFmtId="0" fontId="10" fillId="4" borderId="35" xfId="0" applyFont="1" applyFill="1" applyBorder="1" applyAlignment="1">
      <alignment horizontal="left" vertical="top" wrapText="1"/>
    </xf>
    <xf numFmtId="0" fontId="10" fillId="4" borderId="35" xfId="0" applyFont="1" applyFill="1" applyBorder="1" applyAlignment="1">
      <alignment horizontal="right" vertical="top" wrapText="1"/>
    </xf>
    <xf numFmtId="9" fontId="10" fillId="0" borderId="35" xfId="0" applyNumberFormat="1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right" vertical="top" wrapText="1"/>
    </xf>
    <xf numFmtId="0" fontId="10" fillId="0" borderId="35" xfId="0" applyFont="1" applyBorder="1" applyAlignment="1">
      <alignment horizontal="right" vertical="top" wrapText="1"/>
    </xf>
    <xf numFmtId="2" fontId="10" fillId="0" borderId="36" xfId="0" applyNumberFormat="1" applyFont="1" applyBorder="1" applyAlignment="1">
      <alignment horizontal="right" vertical="top" wrapText="1"/>
    </xf>
    <xf numFmtId="10" fontId="10" fillId="0" borderId="2" xfId="0" applyNumberFormat="1" applyFont="1" applyBorder="1" applyAlignment="1">
      <alignment horizontal="right" vertical="top" wrapText="1"/>
    </xf>
    <xf numFmtId="0" fontId="29" fillId="0" borderId="19" xfId="0" applyFont="1" applyBorder="1" applyAlignment="1">
      <alignment horizontal="right" vertical="center" wrapText="1"/>
    </xf>
    <xf numFmtId="2" fontId="30" fillId="0" borderId="1" xfId="0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horizontal="right" vertical="center" wrapText="1"/>
    </xf>
    <xf numFmtId="0" fontId="28" fillId="4" borderId="30" xfId="0" applyFont="1" applyFill="1" applyBorder="1" applyAlignment="1">
      <alignment horizontal="left" vertical="center" wrapText="1"/>
    </xf>
    <xf numFmtId="165" fontId="10" fillId="4" borderId="31" xfId="0" applyNumberFormat="1" applyFont="1" applyFill="1" applyBorder="1" applyAlignment="1">
      <alignment horizontal="right" vertical="top" wrapText="1"/>
    </xf>
    <xf numFmtId="0" fontId="17" fillId="4" borderId="32" xfId="0" applyFont="1" applyFill="1" applyBorder="1" applyAlignment="1">
      <alignment horizontal="right" vertical="center" wrapText="1"/>
    </xf>
    <xf numFmtId="167" fontId="17" fillId="4" borderId="31" xfId="0" applyNumberFormat="1" applyFont="1" applyFill="1" applyBorder="1" applyAlignment="1">
      <alignment horizontal="right" vertical="center" wrapText="1"/>
    </xf>
    <xf numFmtId="2" fontId="30" fillId="0" borderId="44" xfId="0" applyNumberFormat="1" applyFont="1" applyBorder="1" applyAlignment="1">
      <alignment horizontal="left" vertical="center" wrapText="1"/>
    </xf>
    <xf numFmtId="165" fontId="10" fillId="4" borderId="34" xfId="0" applyNumberFormat="1" applyFont="1" applyFill="1" applyBorder="1" applyAlignment="1">
      <alignment horizontal="right" vertical="top" wrapText="1"/>
    </xf>
    <xf numFmtId="165" fontId="10" fillId="4" borderId="40" xfId="0" applyNumberFormat="1" applyFont="1" applyFill="1" applyBorder="1" applyAlignment="1">
      <alignment horizontal="right" vertical="top" wrapText="1"/>
    </xf>
    <xf numFmtId="165" fontId="10" fillId="0" borderId="1" xfId="0" applyNumberFormat="1" applyFont="1" applyBorder="1" applyAlignment="1">
      <alignment horizontal="right" vertical="top" wrapText="1"/>
    </xf>
    <xf numFmtId="165" fontId="10" fillId="4" borderId="1" xfId="0" applyNumberFormat="1" applyFont="1" applyFill="1" applyBorder="1" applyAlignment="1">
      <alignment horizontal="right" vertical="top" wrapText="1"/>
    </xf>
    <xf numFmtId="2" fontId="10" fillId="4" borderId="19" xfId="0" applyNumberFormat="1" applyFont="1" applyFill="1" applyBorder="1" applyAlignment="1">
      <alignment horizontal="right" vertical="top" wrapText="1"/>
    </xf>
    <xf numFmtId="0" fontId="25" fillId="9" borderId="20" xfId="0" applyFont="1" applyFill="1" applyBorder="1" applyAlignment="1">
      <alignment horizontal="left" vertical="top" wrapText="1"/>
    </xf>
    <xf numFmtId="0" fontId="25" fillId="12" borderId="0" xfId="0" applyFont="1" applyFill="1" applyAlignment="1">
      <alignment vertical="top" wrapText="1"/>
    </xf>
    <xf numFmtId="0" fontId="25" fillId="13" borderId="20" xfId="0" applyFont="1" applyFill="1" applyBorder="1" applyAlignment="1">
      <alignment horizontal="left" vertical="top" wrapText="1"/>
    </xf>
    <xf numFmtId="0" fontId="25" fillId="12" borderId="20" xfId="0" applyFont="1" applyFill="1" applyBorder="1" applyAlignment="1">
      <alignment horizontal="left" vertical="top" wrapText="1"/>
    </xf>
    <xf numFmtId="0" fontId="26" fillId="13" borderId="20" xfId="0" applyFont="1" applyFill="1" applyBorder="1" applyAlignment="1">
      <alignment horizontal="left" vertical="top" wrapText="1"/>
    </xf>
    <xf numFmtId="0" fontId="25" fillId="10" borderId="20" xfId="0" applyFont="1" applyFill="1" applyBorder="1" applyAlignment="1">
      <alignment horizontal="left" vertical="top" wrapText="1"/>
    </xf>
    <xf numFmtId="0" fontId="26" fillId="0" borderId="26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9" borderId="20" xfId="0" applyFont="1" applyFill="1" applyBorder="1" applyAlignment="1">
      <alignment horizontal="left" vertical="top" wrapText="1"/>
    </xf>
    <xf numFmtId="0" fontId="26" fillId="10" borderId="20" xfId="0" applyFont="1" applyFill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14" borderId="20" xfId="0" applyFont="1" applyFill="1" applyBorder="1" applyAlignment="1">
      <alignment horizontal="left" vertical="top" wrapText="1"/>
    </xf>
    <xf numFmtId="167" fontId="10" fillId="4" borderId="20" xfId="0" applyNumberFormat="1" applyFont="1" applyFill="1" applyBorder="1" applyAlignment="1">
      <alignment horizontal="right" vertical="top" wrapText="1"/>
    </xf>
    <xf numFmtId="167" fontId="11" fillId="0" borderId="20" xfId="0" applyNumberFormat="1" applyFont="1" applyBorder="1" applyAlignment="1">
      <alignment horizontal="right" vertical="top" wrapText="1"/>
    </xf>
    <xf numFmtId="167" fontId="10" fillId="4" borderId="34" xfId="0" applyNumberFormat="1" applyFont="1" applyFill="1" applyBorder="1" applyAlignment="1">
      <alignment horizontal="right" vertical="top" wrapText="1"/>
    </xf>
    <xf numFmtId="167" fontId="10" fillId="0" borderId="1" xfId="0" applyNumberFormat="1" applyFont="1" applyBorder="1" applyAlignment="1">
      <alignment horizontal="right" vertical="top" wrapText="1"/>
    </xf>
    <xf numFmtId="167" fontId="10" fillId="4" borderId="1" xfId="0" applyNumberFormat="1" applyFont="1" applyFill="1" applyBorder="1" applyAlignment="1">
      <alignment horizontal="right" vertical="top" wrapText="1"/>
    </xf>
    <xf numFmtId="165" fontId="10" fillId="3" borderId="20" xfId="1" applyFont="1" applyFill="1" applyBorder="1" applyAlignment="1">
      <alignment horizontal="right" vertical="top" wrapText="1"/>
    </xf>
    <xf numFmtId="2" fontId="11" fillId="0" borderId="1" xfId="0" applyNumberFormat="1" applyFont="1" applyBorder="1" applyAlignment="1">
      <alignment horizontal="right" vertical="top" wrapText="1"/>
    </xf>
    <xf numFmtId="167" fontId="11" fillId="0" borderId="1" xfId="0" applyNumberFormat="1" applyFont="1" applyBorder="1" applyAlignment="1">
      <alignment horizontal="right" vertical="top" wrapText="1"/>
    </xf>
    <xf numFmtId="167" fontId="10" fillId="4" borderId="40" xfId="0" applyNumberFormat="1" applyFont="1" applyFill="1" applyBorder="1" applyAlignment="1">
      <alignment horizontal="right" vertical="top" wrapText="1"/>
    </xf>
    <xf numFmtId="2" fontId="10" fillId="0" borderId="1" xfId="0" applyNumberFormat="1" applyFont="1" applyBorder="1" applyAlignment="1">
      <alignment horizontal="right" vertical="top" wrapText="1"/>
    </xf>
    <xf numFmtId="167" fontId="31" fillId="10" borderId="20" xfId="0" applyNumberFormat="1" applyFont="1" applyFill="1" applyBorder="1" applyAlignment="1">
      <alignment horizontal="right" vertical="center" wrapText="1"/>
    </xf>
    <xf numFmtId="167" fontId="32" fillId="0" borderId="20" xfId="0" applyNumberFormat="1" applyFont="1" applyBorder="1" applyAlignment="1">
      <alignment horizontal="right" vertical="center" wrapText="1"/>
    </xf>
    <xf numFmtId="2" fontId="15" fillId="0" borderId="20" xfId="0" applyNumberFormat="1" applyFont="1" applyBorder="1" applyAlignment="1">
      <alignment horizontal="right" vertical="top" wrapText="1"/>
    </xf>
    <xf numFmtId="167" fontId="15" fillId="0" borderId="20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168" fontId="15" fillId="0" borderId="1" xfId="0" applyNumberFormat="1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right" vertical="top" wrapText="1"/>
    </xf>
    <xf numFmtId="168" fontId="17" fillId="0" borderId="1" xfId="0" applyNumberFormat="1" applyFont="1" applyBorder="1" applyAlignment="1">
      <alignment horizontal="right" vertical="top" wrapText="1"/>
    </xf>
    <xf numFmtId="167" fontId="17" fillId="0" borderId="1" xfId="0" applyNumberFormat="1" applyFont="1" applyBorder="1" applyAlignment="1">
      <alignment horizontal="right" vertical="top" wrapText="1"/>
    </xf>
    <xf numFmtId="167" fontId="15" fillId="0" borderId="1" xfId="0" applyNumberFormat="1" applyFont="1" applyBorder="1" applyAlignment="1">
      <alignment horizontal="right" vertical="top" wrapText="1"/>
    </xf>
    <xf numFmtId="167" fontId="10" fillId="4" borderId="21" xfId="2" applyNumberFormat="1" applyFont="1" applyFill="1" applyBorder="1" applyAlignment="1">
      <alignment horizontal="right" vertical="top" wrapText="1"/>
    </xf>
    <xf numFmtId="167" fontId="11" fillId="0" borderId="21" xfId="2" applyNumberFormat="1" applyFont="1" applyBorder="1" applyAlignment="1">
      <alignment horizontal="right" vertical="top" wrapText="1"/>
    </xf>
    <xf numFmtId="167" fontId="11" fillId="0" borderId="37" xfId="2" applyNumberFormat="1" applyFont="1" applyBorder="1" applyAlignment="1">
      <alignment horizontal="right" vertical="top" wrapText="1"/>
    </xf>
    <xf numFmtId="167" fontId="10" fillId="0" borderId="37" xfId="2" applyNumberFormat="1" applyFont="1" applyFill="1" applyBorder="1" applyAlignment="1">
      <alignment horizontal="right" vertical="top" wrapText="1"/>
    </xf>
    <xf numFmtId="43" fontId="11" fillId="0" borderId="20" xfId="0" applyNumberFormat="1" applyFont="1" applyBorder="1" applyAlignment="1">
      <alignment horizontal="right" vertical="top" wrapText="1"/>
    </xf>
    <xf numFmtId="43" fontId="11" fillId="0" borderId="1" xfId="0" applyNumberFormat="1" applyFont="1" applyBorder="1" applyAlignment="1">
      <alignment horizontal="right" vertical="top" wrapText="1"/>
    </xf>
    <xf numFmtId="43" fontId="10" fillId="0" borderId="1" xfId="0" applyNumberFormat="1" applyFont="1" applyBorder="1" applyAlignment="1">
      <alignment horizontal="right" vertical="top" wrapText="1"/>
    </xf>
    <xf numFmtId="10" fontId="25" fillId="10" borderId="20" xfId="0" applyNumberFormat="1" applyFont="1" applyFill="1" applyBorder="1" applyAlignment="1">
      <alignment horizontal="right" vertical="center" wrapText="1"/>
    </xf>
    <xf numFmtId="10" fontId="26" fillId="0" borderId="20" xfId="0" applyNumberFormat="1" applyFont="1" applyBorder="1" applyAlignment="1">
      <alignment horizontal="right" vertical="center" wrapText="1"/>
    </xf>
    <xf numFmtId="10" fontId="10" fillId="3" borderId="1" xfId="3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 indent="1"/>
    </xf>
    <xf numFmtId="0" fontId="10" fillId="0" borderId="17" xfId="0" applyFont="1" applyBorder="1" applyAlignment="1">
      <alignment horizontal="right" vertical="top" indent="1"/>
    </xf>
    <xf numFmtId="0" fontId="10" fillId="0" borderId="35" xfId="0" applyFont="1" applyBorder="1" applyAlignment="1">
      <alignment horizontal="right" vertical="top" indent="1"/>
    </xf>
    <xf numFmtId="0" fontId="10" fillId="0" borderId="19" xfId="0" applyFont="1" applyBorder="1" applyAlignment="1">
      <alignment horizontal="right" vertical="top" indent="1"/>
    </xf>
    <xf numFmtId="0" fontId="10" fillId="0" borderId="2" xfId="0" applyFont="1" applyBorder="1" applyAlignment="1">
      <alignment horizontal="right" vertical="top" indent="1"/>
    </xf>
    <xf numFmtId="0" fontId="10" fillId="0" borderId="4" xfId="0" applyFont="1" applyBorder="1" applyAlignment="1">
      <alignment horizontal="right" vertical="top" indent="1"/>
    </xf>
    <xf numFmtId="0" fontId="10" fillId="0" borderId="4" xfId="0" applyFont="1" applyBorder="1" applyAlignment="1">
      <alignment horizontal="right" vertical="top" wrapText="1" indent="1"/>
    </xf>
    <xf numFmtId="0" fontId="10" fillId="0" borderId="3" xfId="0" applyFont="1" applyBorder="1" applyAlignment="1">
      <alignment horizontal="right" vertical="top" wrapText="1" indent="1"/>
    </xf>
    <xf numFmtId="0" fontId="6" fillId="0" borderId="4" xfId="0" applyFont="1" applyBorder="1" applyAlignment="1">
      <alignment horizontal="right" vertical="top" wrapText="1" indent="1"/>
    </xf>
    <xf numFmtId="0" fontId="6" fillId="0" borderId="3" xfId="0" applyFont="1" applyBorder="1" applyAlignment="1">
      <alignment horizontal="right" vertical="top" wrapText="1" indent="1"/>
    </xf>
    <xf numFmtId="0" fontId="10" fillId="0" borderId="3" xfId="0" applyFont="1" applyBorder="1" applyAlignment="1">
      <alignment horizontal="right" vertical="top" indent="1"/>
    </xf>
    <xf numFmtId="0" fontId="10" fillId="0" borderId="9" xfId="0" applyFont="1" applyBorder="1" applyAlignment="1">
      <alignment horizontal="center" vertical="top" textRotation="90"/>
    </xf>
    <xf numFmtId="0" fontId="10" fillId="0" borderId="14" xfId="0" applyFont="1" applyBorder="1" applyAlignment="1">
      <alignment horizontal="center" vertical="top" textRotation="90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textRotation="90"/>
    </xf>
    <xf numFmtId="0" fontId="10" fillId="3" borderId="2" xfId="0" applyFont="1" applyFill="1" applyBorder="1" applyAlignment="1">
      <alignment horizontal="right" vertical="top" wrapText="1" indent="1"/>
    </xf>
    <xf numFmtId="0" fontId="10" fillId="3" borderId="4" xfId="0" applyFont="1" applyFill="1" applyBorder="1" applyAlignment="1">
      <alignment horizontal="right" vertical="top" wrapText="1" indent="1"/>
    </xf>
    <xf numFmtId="0" fontId="10" fillId="3" borderId="3" xfId="0" applyFont="1" applyFill="1" applyBorder="1" applyAlignment="1">
      <alignment horizontal="right" vertical="top" wrapText="1" indent="1"/>
    </xf>
    <xf numFmtId="0" fontId="9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165" fontId="9" fillId="0" borderId="5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6" xfId="0" quotePrefix="1" applyFont="1" applyBorder="1" applyAlignment="1">
      <alignment horizontal="center" vertical="top" wrapText="1"/>
    </xf>
    <xf numFmtId="43" fontId="26" fillId="0" borderId="20" xfId="0" applyNumberFormat="1" applyFont="1" applyBorder="1" applyAlignment="1">
      <alignment horizontal="right" vertical="center" wrapText="1"/>
    </xf>
    <xf numFmtId="0" fontId="33" fillId="0" borderId="0" xfId="4"/>
    <xf numFmtId="0" fontId="11" fillId="0" borderId="2" xfId="12" applyFont="1" applyBorder="1" applyAlignment="1" applyProtection="1">
      <alignment horizontal="left" vertical="top"/>
      <protection locked="0"/>
    </xf>
    <xf numFmtId="0" fontId="11" fillId="0" borderId="4" xfId="12" applyFont="1" applyBorder="1" applyAlignment="1" applyProtection="1">
      <alignment vertical="top"/>
      <protection locked="0"/>
    </xf>
    <xf numFmtId="0" fontId="3" fillId="0" borderId="4" xfId="12" applyFont="1" applyBorder="1" applyAlignment="1" applyProtection="1">
      <alignment vertical="top"/>
      <protection locked="0"/>
    </xf>
    <xf numFmtId="0" fontId="3" fillId="0" borderId="4" xfId="12" quotePrefix="1" applyFont="1" applyBorder="1" applyAlignment="1" applyProtection="1">
      <alignment horizontal="left" vertical="top"/>
      <protection locked="0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 wrapText="1"/>
    </xf>
  </cellXfs>
  <cellStyles count="18">
    <cellStyle name="Comma [0] 2" xfId="7" xr:uid="{C90768EF-0F24-47C3-A3A1-1BF0EE11EA93}"/>
    <cellStyle name="Comma [0] 2 2" xfId="14" xr:uid="{3EF7DFD8-5243-4A37-B7A2-635F36DED24A}"/>
    <cellStyle name="Comma [0] 3" xfId="10" xr:uid="{E0B3E815-115D-43ED-ABC1-5980E6022865}"/>
    <cellStyle name="Comma [0] 4" xfId="16" xr:uid="{46C90FBD-612C-4AD5-A4AC-1D1770B37B49}"/>
    <cellStyle name="Comma 2" xfId="11" xr:uid="{C577BACF-A8DF-4A6C-9F67-E2FDFED45AE1}"/>
    <cellStyle name="Comma 3" xfId="13" xr:uid="{A14E54D0-E5F0-4DBD-B4EC-1E851FEB667D}"/>
    <cellStyle name="Koma" xfId="1" builtinId="3"/>
    <cellStyle name="Koma [0]" xfId="2" builtinId="6"/>
    <cellStyle name="Koma [0] 2" xfId="6" xr:uid="{631FDE11-8A3E-4343-83E2-CBFCD25B7562}"/>
    <cellStyle name="Normal" xfId="0" builtinId="0"/>
    <cellStyle name="Normal 2" xfId="12" xr:uid="{DA04DB2B-0D9F-434D-97E0-C9F8B700D6DA}"/>
    <cellStyle name="Normal 3" xfId="4" xr:uid="{E47307D2-EB3D-4F0F-9586-3D5FC76B1F29}"/>
    <cellStyle name="Normal 4" xfId="8" xr:uid="{D8842727-DAD8-479D-95E9-592BE4D7F196}"/>
    <cellStyle name="Percent 2" xfId="9" xr:uid="{B30D587B-DD22-4822-B810-C0D81C34EC31}"/>
    <cellStyle name="Percent 2 2 2" xfId="17" xr:uid="{3483BFB0-98B0-4FCB-A7F0-DB5AA0DE15DA}"/>
    <cellStyle name="Percent 3" xfId="15" xr:uid="{485C5C64-E6EF-4B56-944B-CE5F38B7741A}"/>
    <cellStyle name="Persen" xfId="3" builtinId="5"/>
    <cellStyle name="Persen 2" xfId="5" xr:uid="{341D69A0-49E4-46B6-850D-D8AEF63D5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38A5-5995-4E5F-9C36-71B0D4957A61}">
  <dimension ref="A1:AO107"/>
  <sheetViews>
    <sheetView tabSelected="1" view="pageBreakPreview" zoomScale="70" zoomScaleNormal="80" zoomScaleSheetLayoutView="70" workbookViewId="0">
      <selection activeCell="AC15" sqref="AC15"/>
    </sheetView>
  </sheetViews>
  <sheetFormatPr defaultColWidth="9.140625" defaultRowHeight="15"/>
  <cols>
    <col min="1" max="1" width="12.85546875" style="187" customWidth="1"/>
    <col min="2" max="2" width="20.7109375" style="187" customWidth="1"/>
    <col min="3" max="3" width="23.28515625" style="187" customWidth="1"/>
    <col min="4" max="4" width="28.5703125" style="187" customWidth="1"/>
    <col min="5" max="5" width="21" style="187" customWidth="1"/>
    <col min="6" max="6" width="21.140625" style="187" customWidth="1"/>
    <col min="7" max="7" width="3.85546875" style="187" bestFit="1" customWidth="1"/>
    <col min="8" max="8" width="11.28515625" style="187" bestFit="1" customWidth="1"/>
    <col min="9" max="9" width="22.42578125" style="187" bestFit="1" customWidth="1"/>
    <col min="10" max="10" width="9.28515625" style="187" customWidth="1"/>
    <col min="11" max="11" width="12.85546875" style="187" customWidth="1"/>
    <col min="12" max="12" width="23.7109375" style="187" bestFit="1" customWidth="1"/>
    <col min="13" max="13" width="9.42578125" style="187" bestFit="1" customWidth="1"/>
    <col min="14" max="14" width="12" style="187" customWidth="1"/>
    <col min="15" max="15" width="22.28515625" style="187" bestFit="1" customWidth="1"/>
    <col min="16" max="23" width="22.28515625" style="187" customWidth="1"/>
    <col min="24" max="24" width="12.5703125" style="187" bestFit="1" customWidth="1"/>
    <col min="25" max="25" width="22" style="187" bestFit="1" customWidth="1"/>
    <col min="26" max="26" width="10.85546875" style="199" bestFit="1" customWidth="1"/>
    <col min="27" max="27" width="21.85546875" style="187" bestFit="1" customWidth="1"/>
    <col min="28" max="28" width="16.42578125" style="187" customWidth="1"/>
    <col min="29" max="29" width="23.42578125" style="187" bestFit="1" customWidth="1"/>
    <col min="30" max="31" width="10.140625" style="187" customWidth="1"/>
    <col min="32" max="32" width="15.5703125" style="188" customWidth="1"/>
    <col min="33" max="33" width="19.28515625" style="187" customWidth="1"/>
    <col min="34" max="16384" width="9.140625" style="187"/>
  </cols>
  <sheetData>
    <row r="1" spans="1:33" s="2" customFormat="1" ht="16.5">
      <c r="A1" s="475" t="s">
        <v>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</row>
    <row r="2" spans="1:33" s="2" customFormat="1" ht="5.65" customHeight="1">
      <c r="E2" s="3"/>
      <c r="G2" s="4"/>
      <c r="H2" s="5"/>
      <c r="I2" s="6"/>
      <c r="J2" s="4"/>
      <c r="K2" s="5"/>
      <c r="L2" s="6"/>
      <c r="M2" s="7"/>
      <c r="N2" s="3"/>
      <c r="O2" s="8"/>
      <c r="P2" s="8"/>
      <c r="Q2" s="8"/>
      <c r="R2" s="8"/>
      <c r="S2" s="8"/>
      <c r="T2" s="8"/>
      <c r="U2" s="8"/>
      <c r="V2" s="8"/>
      <c r="W2" s="8"/>
      <c r="Z2" s="9"/>
      <c r="AB2" s="7"/>
      <c r="AF2" s="10"/>
    </row>
    <row r="3" spans="1:33" s="11" customFormat="1" ht="15.75">
      <c r="A3" s="475" t="s">
        <v>1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</row>
    <row r="4" spans="1:33" s="11" customFormat="1" ht="15.75">
      <c r="A4" s="475" t="s">
        <v>2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</row>
    <row r="5" spans="1:33" s="11" customFormat="1" ht="15.75">
      <c r="A5" s="475"/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G5" s="475"/>
    </row>
    <row r="6" spans="1:33" s="11" customFormat="1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11" customFormat="1" ht="15.75">
      <c r="A7" s="12"/>
      <c r="B7" s="12"/>
      <c r="C7" s="1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16" customFormat="1" ht="103.5" customHeight="1">
      <c r="A8" s="13" t="s">
        <v>3</v>
      </c>
      <c r="B8" s="476" t="s">
        <v>4</v>
      </c>
      <c r="C8" s="477"/>
      <c r="D8" s="13" t="s">
        <v>5</v>
      </c>
      <c r="E8" s="13" t="s">
        <v>6</v>
      </c>
      <c r="F8" s="13" t="s">
        <v>7</v>
      </c>
      <c r="G8" s="476" t="s">
        <v>8</v>
      </c>
      <c r="H8" s="478"/>
      <c r="I8" s="477"/>
      <c r="J8" s="476" t="s">
        <v>90</v>
      </c>
      <c r="K8" s="478"/>
      <c r="L8" s="477"/>
      <c r="M8" s="476" t="s">
        <v>91</v>
      </c>
      <c r="N8" s="478"/>
      <c r="O8" s="477"/>
      <c r="P8" s="461" t="s">
        <v>92</v>
      </c>
      <c r="Q8" s="465"/>
      <c r="R8" s="465"/>
      <c r="S8" s="465"/>
      <c r="T8" s="465"/>
      <c r="U8" s="465"/>
      <c r="V8" s="465"/>
      <c r="W8" s="465"/>
      <c r="X8" s="465"/>
      <c r="Y8" s="462"/>
      <c r="Z8" s="476" t="s">
        <v>9</v>
      </c>
      <c r="AA8" s="477"/>
      <c r="AB8" s="466" t="s">
        <v>93</v>
      </c>
      <c r="AC8" s="467"/>
      <c r="AD8" s="466" t="s">
        <v>94</v>
      </c>
      <c r="AE8" s="468"/>
      <c r="AF8" s="14" t="s">
        <v>10</v>
      </c>
      <c r="AG8" s="15" t="s">
        <v>11</v>
      </c>
    </row>
    <row r="9" spans="1:33" s="16" customFormat="1" ht="36" customHeight="1">
      <c r="A9" s="204"/>
      <c r="B9" s="205"/>
      <c r="C9" s="206"/>
      <c r="D9" s="204"/>
      <c r="E9" s="204"/>
      <c r="F9" s="204"/>
      <c r="G9" s="205"/>
      <c r="H9" s="207"/>
      <c r="I9" s="206"/>
      <c r="J9" s="205"/>
      <c r="K9" s="207"/>
      <c r="L9" s="206"/>
      <c r="M9" s="205"/>
      <c r="N9" s="207"/>
      <c r="O9" s="206"/>
      <c r="P9" s="461" t="s">
        <v>86</v>
      </c>
      <c r="Q9" s="465"/>
      <c r="R9" s="461" t="s">
        <v>87</v>
      </c>
      <c r="S9" s="465"/>
      <c r="T9" s="461" t="s">
        <v>88</v>
      </c>
      <c r="U9" s="465"/>
      <c r="V9" s="461" t="s">
        <v>89</v>
      </c>
      <c r="W9" s="465"/>
      <c r="X9" s="461" t="s">
        <v>85</v>
      </c>
      <c r="Y9" s="462"/>
      <c r="Z9" s="208"/>
      <c r="AA9" s="206"/>
      <c r="AB9" s="208"/>
      <c r="AC9" s="209"/>
      <c r="AD9" s="208"/>
      <c r="AE9" s="209"/>
      <c r="AF9" s="205"/>
      <c r="AG9" s="232"/>
    </row>
    <row r="10" spans="1:33" s="20" customFormat="1" ht="20.25" customHeight="1">
      <c r="A10" s="446">
        <v>1</v>
      </c>
      <c r="B10" s="469">
        <v>2</v>
      </c>
      <c r="C10" s="470"/>
      <c r="D10" s="446">
        <v>3</v>
      </c>
      <c r="E10" s="446">
        <v>4</v>
      </c>
      <c r="F10" s="446">
        <v>5</v>
      </c>
      <c r="G10" s="469">
        <v>6</v>
      </c>
      <c r="H10" s="479"/>
      <c r="I10" s="470"/>
      <c r="J10" s="469">
        <v>7</v>
      </c>
      <c r="K10" s="479"/>
      <c r="L10" s="470"/>
      <c r="M10" s="481">
        <v>8</v>
      </c>
      <c r="N10" s="479"/>
      <c r="O10" s="470"/>
      <c r="P10" s="17"/>
      <c r="Q10" s="19"/>
      <c r="R10" s="19"/>
      <c r="S10" s="19"/>
      <c r="T10" s="19"/>
      <c r="U10" s="19"/>
      <c r="V10" s="19"/>
      <c r="W10" s="18"/>
      <c r="X10" s="454">
        <v>9</v>
      </c>
      <c r="Y10" s="463"/>
      <c r="Z10" s="453" t="s">
        <v>12</v>
      </c>
      <c r="AA10" s="463"/>
      <c r="AB10" s="453" t="s">
        <v>13</v>
      </c>
      <c r="AC10" s="454"/>
      <c r="AD10" s="453" t="s">
        <v>14</v>
      </c>
      <c r="AE10" s="454"/>
      <c r="AF10" s="446">
        <v>13</v>
      </c>
      <c r="AG10" s="446">
        <v>14</v>
      </c>
    </row>
    <row r="11" spans="1:33" s="20" customFormat="1" ht="15.75" customHeight="1">
      <c r="A11" s="447"/>
      <c r="B11" s="471"/>
      <c r="C11" s="472"/>
      <c r="D11" s="447"/>
      <c r="E11" s="447"/>
      <c r="F11" s="447"/>
      <c r="G11" s="471"/>
      <c r="H11" s="480"/>
      <c r="I11" s="472"/>
      <c r="J11" s="471"/>
      <c r="K11" s="480"/>
      <c r="L11" s="472"/>
      <c r="M11" s="471"/>
      <c r="N11" s="480"/>
      <c r="O11" s="472"/>
      <c r="P11" s="21"/>
      <c r="Q11" s="23"/>
      <c r="R11" s="23"/>
      <c r="S11" s="23"/>
      <c r="T11" s="23"/>
      <c r="U11" s="23"/>
      <c r="V11" s="23"/>
      <c r="W11" s="22"/>
      <c r="X11" s="456"/>
      <c r="Y11" s="464"/>
      <c r="Z11" s="455"/>
      <c r="AA11" s="464"/>
      <c r="AB11" s="455"/>
      <c r="AC11" s="456"/>
      <c r="AD11" s="455"/>
      <c r="AE11" s="456"/>
      <c r="AF11" s="447"/>
      <c r="AG11" s="447"/>
    </row>
    <row r="12" spans="1:33" s="20" customFormat="1" ht="33" customHeight="1">
      <c r="A12" s="447"/>
      <c r="B12" s="473" t="s">
        <v>15</v>
      </c>
      <c r="C12" s="435" t="s">
        <v>16</v>
      </c>
      <c r="D12" s="447"/>
      <c r="E12" s="447"/>
      <c r="F12" s="447"/>
      <c r="G12" s="438" t="s">
        <v>17</v>
      </c>
      <c r="H12" s="439"/>
      <c r="I12" s="435" t="s">
        <v>18</v>
      </c>
      <c r="J12" s="438" t="s">
        <v>17</v>
      </c>
      <c r="K12" s="439"/>
      <c r="L12" s="435" t="s">
        <v>18</v>
      </c>
      <c r="M12" s="438" t="s">
        <v>17</v>
      </c>
      <c r="N12" s="439"/>
      <c r="O12" s="435" t="s">
        <v>18</v>
      </c>
      <c r="P12" s="435" t="s">
        <v>17</v>
      </c>
      <c r="Q12" s="435" t="s">
        <v>18</v>
      </c>
      <c r="R12" s="435" t="s">
        <v>17</v>
      </c>
      <c r="S12" s="435" t="s">
        <v>18</v>
      </c>
      <c r="T12" s="435" t="s">
        <v>17</v>
      </c>
      <c r="U12" s="435" t="s">
        <v>18</v>
      </c>
      <c r="V12" s="435" t="s">
        <v>17</v>
      </c>
      <c r="W12" s="435" t="s">
        <v>18</v>
      </c>
      <c r="X12" s="449" t="s">
        <v>17</v>
      </c>
      <c r="Y12" s="457" t="s">
        <v>18</v>
      </c>
      <c r="Z12" s="459" t="s">
        <v>17</v>
      </c>
      <c r="AA12" s="457" t="s">
        <v>18</v>
      </c>
      <c r="AB12" s="449" t="s">
        <v>17</v>
      </c>
      <c r="AC12" s="451" t="s">
        <v>18</v>
      </c>
      <c r="AD12" s="449" t="s">
        <v>17</v>
      </c>
      <c r="AE12" s="451" t="s">
        <v>18</v>
      </c>
      <c r="AF12" s="447"/>
      <c r="AG12" s="447"/>
    </row>
    <row r="13" spans="1:33" s="20" customFormat="1" ht="25.5" customHeight="1">
      <c r="A13" s="448"/>
      <c r="B13" s="474"/>
      <c r="C13" s="437"/>
      <c r="D13" s="448"/>
      <c r="E13" s="448"/>
      <c r="F13" s="448"/>
      <c r="G13" s="440"/>
      <c r="H13" s="441"/>
      <c r="I13" s="436"/>
      <c r="J13" s="440"/>
      <c r="K13" s="441"/>
      <c r="L13" s="436"/>
      <c r="M13" s="440"/>
      <c r="N13" s="441"/>
      <c r="O13" s="436"/>
      <c r="P13" s="437"/>
      <c r="Q13" s="436"/>
      <c r="R13" s="437"/>
      <c r="S13" s="436"/>
      <c r="T13" s="437"/>
      <c r="U13" s="436"/>
      <c r="V13" s="437"/>
      <c r="W13" s="436"/>
      <c r="X13" s="450"/>
      <c r="Y13" s="458"/>
      <c r="Z13" s="460"/>
      <c r="AA13" s="458"/>
      <c r="AB13" s="450"/>
      <c r="AC13" s="452"/>
      <c r="AD13" s="450"/>
      <c r="AE13" s="452"/>
      <c r="AF13" s="448"/>
      <c r="AG13" s="448"/>
    </row>
    <row r="14" spans="1:33" s="34" customFormat="1" ht="81.599999999999994" customHeight="1">
      <c r="A14" s="24">
        <v>1</v>
      </c>
      <c r="B14" s="25"/>
      <c r="C14" s="26"/>
      <c r="D14" s="27" t="s">
        <v>19</v>
      </c>
      <c r="E14" s="28" t="s">
        <v>20</v>
      </c>
      <c r="F14" s="28"/>
      <c r="G14" s="29"/>
      <c r="H14" s="30"/>
      <c r="I14" s="31"/>
      <c r="J14" s="32"/>
      <c r="K14" s="33"/>
      <c r="L14" s="31">
        <f>L40</f>
        <v>1884933525</v>
      </c>
      <c r="M14" s="320"/>
      <c r="N14" s="321"/>
      <c r="O14" s="282">
        <f>+O40</f>
        <v>2644730911</v>
      </c>
      <c r="P14" s="282"/>
      <c r="Q14" s="282">
        <f>+Q40</f>
        <v>438822163</v>
      </c>
      <c r="R14" s="282"/>
      <c r="S14" s="282">
        <f>+S40</f>
        <v>543455825</v>
      </c>
      <c r="T14" s="282"/>
      <c r="U14" s="282">
        <f>+U40</f>
        <v>665896674</v>
      </c>
      <c r="V14" s="282"/>
      <c r="W14" s="282">
        <f>+W40</f>
        <v>772121873</v>
      </c>
      <c r="X14" s="282"/>
      <c r="Y14" s="282">
        <f>+Q14+S14+U14+W14</f>
        <v>2420296535</v>
      </c>
      <c r="Z14" s="285"/>
      <c r="AA14" s="286">
        <f>+Y14/O14*100%</f>
        <v>0.91513905060566669</v>
      </c>
      <c r="AB14" s="287"/>
      <c r="AC14" s="288">
        <f>+L14+Y14</f>
        <v>4305230060</v>
      </c>
      <c r="AD14" s="289"/>
      <c r="AE14" s="289" t="e">
        <f>+AC14/I14*100%</f>
        <v>#DIV/0!</v>
      </c>
      <c r="AF14" s="442" t="s">
        <v>21</v>
      </c>
      <c r="AG14" s="233"/>
    </row>
    <row r="15" spans="1:33" s="34" customFormat="1" ht="79.5" customHeight="1">
      <c r="A15" s="35"/>
      <c r="B15" s="36"/>
      <c r="C15" s="37"/>
      <c r="D15" s="38" t="s">
        <v>22</v>
      </c>
      <c r="E15" s="240" t="s">
        <v>102</v>
      </c>
      <c r="F15" s="244"/>
      <c r="G15" s="39"/>
      <c r="H15" s="255"/>
      <c r="I15" s="41"/>
      <c r="J15" s="272"/>
      <c r="K15" s="255"/>
      <c r="L15" s="267">
        <v>1884933525</v>
      </c>
      <c r="M15" s="254">
        <f t="shared" ref="M15" si="0">M16+M18+M20+M22+M29+M32+M36</f>
        <v>0</v>
      </c>
      <c r="N15" s="277"/>
      <c r="O15" s="254">
        <f>O16+O18+O20+O22+O29+O32+O36</f>
        <v>2644730911</v>
      </c>
      <c r="P15" s="254">
        <f t="shared" ref="P15:Q15" si="1">P16+P18+P20+P22+P29+P32+P36</f>
        <v>4.4183083787624353</v>
      </c>
      <c r="Q15" s="254">
        <f t="shared" si="1"/>
        <v>438822163</v>
      </c>
      <c r="R15" s="254">
        <f>R16+R18+R20+R22+R29+R32+R36</f>
        <v>28.172680258661956</v>
      </c>
      <c r="S15" s="254">
        <f t="shared" ref="S15" si="2">S16+S18+S20+S22+S29+S32+S36</f>
        <v>543455825</v>
      </c>
      <c r="T15" s="254">
        <f>T16+T18+T20+T22+T29+T32+T36</f>
        <v>23.858019796999489</v>
      </c>
      <c r="U15" s="254">
        <f t="shared" ref="U15" si="3">U16+U18+U20+U22+U29+U32+U36</f>
        <v>665896674</v>
      </c>
      <c r="V15" s="248"/>
      <c r="W15" s="248">
        <v>772121873</v>
      </c>
      <c r="X15" s="262"/>
      <c r="Y15" s="262">
        <v>2420296535</v>
      </c>
      <c r="Z15" s="290"/>
      <c r="AA15" s="291">
        <v>0.91513905060566669</v>
      </c>
      <c r="AB15" s="292"/>
      <c r="AC15" s="293">
        <v>4080817070</v>
      </c>
      <c r="AD15" s="294"/>
      <c r="AE15" s="294">
        <v>0</v>
      </c>
      <c r="AF15" s="433"/>
      <c r="AG15" s="234"/>
    </row>
    <row r="16" spans="1:33" s="34" customFormat="1" ht="59.25" customHeight="1">
      <c r="A16" s="46"/>
      <c r="B16" s="47"/>
      <c r="C16" s="48"/>
      <c r="D16" s="49" t="s">
        <v>23</v>
      </c>
      <c r="E16" s="241" t="s">
        <v>103</v>
      </c>
      <c r="F16" s="245"/>
      <c r="G16" s="50"/>
      <c r="H16" s="278"/>
      <c r="I16" s="52"/>
      <c r="J16" s="273">
        <v>14</v>
      </c>
      <c r="K16" s="278"/>
      <c r="L16" s="268">
        <v>0</v>
      </c>
      <c r="M16" s="256"/>
      <c r="N16" s="278"/>
      <c r="O16" s="257">
        <f>O17</f>
        <v>2879374</v>
      </c>
      <c r="P16" s="257">
        <f t="shared" ref="P16:V16" si="4">P17</f>
        <v>0</v>
      </c>
      <c r="Q16" s="257">
        <f t="shared" si="4"/>
        <v>0</v>
      </c>
      <c r="R16" s="257">
        <f t="shared" si="4"/>
        <v>0</v>
      </c>
      <c r="S16" s="257">
        <f t="shared" si="4"/>
        <v>0</v>
      </c>
      <c r="T16" s="257">
        <f t="shared" si="4"/>
        <v>4</v>
      </c>
      <c r="U16" s="257">
        <f t="shared" si="4"/>
        <v>2470000</v>
      </c>
      <c r="V16" s="257">
        <f t="shared" si="4"/>
        <v>0</v>
      </c>
      <c r="W16" s="257">
        <f>W17</f>
        <v>0</v>
      </c>
      <c r="X16" s="263"/>
      <c r="Y16" s="263">
        <v>2470000</v>
      </c>
      <c r="Z16" s="295"/>
      <c r="AA16" s="296">
        <v>0.85782534675939981</v>
      </c>
      <c r="AB16" s="297"/>
      <c r="AC16" s="298">
        <v>2470000</v>
      </c>
      <c r="AD16" s="299"/>
      <c r="AE16" s="299">
        <v>0</v>
      </c>
      <c r="AF16" s="433"/>
      <c r="AG16" s="234"/>
    </row>
    <row r="17" spans="1:33" s="63" customFormat="1" ht="106.5" customHeight="1">
      <c r="A17" s="54"/>
      <c r="B17" s="55"/>
      <c r="C17" s="56"/>
      <c r="D17" s="57" t="s">
        <v>24</v>
      </c>
      <c r="E17" s="242" t="s">
        <v>104</v>
      </c>
      <c r="F17" s="246" t="s">
        <v>127</v>
      </c>
      <c r="G17" s="58"/>
      <c r="H17" s="279" t="s">
        <v>144</v>
      </c>
      <c r="I17" s="60"/>
      <c r="J17" s="274"/>
      <c r="K17" s="279" t="s">
        <v>144</v>
      </c>
      <c r="L17" s="269"/>
      <c r="M17" s="258">
        <v>4</v>
      </c>
      <c r="N17" s="279" t="s">
        <v>144</v>
      </c>
      <c r="O17" s="259">
        <v>2879374</v>
      </c>
      <c r="P17" s="249"/>
      <c r="Q17" s="250"/>
      <c r="R17" s="249"/>
      <c r="S17" s="250"/>
      <c r="T17" s="249">
        <v>4</v>
      </c>
      <c r="U17" s="250">
        <v>2470000</v>
      </c>
      <c r="V17" s="249"/>
      <c r="W17" s="250"/>
      <c r="X17" s="283">
        <v>4</v>
      </c>
      <c r="Y17" s="264">
        <v>2470000</v>
      </c>
      <c r="Z17" s="300">
        <v>1</v>
      </c>
      <c r="AA17" s="301">
        <v>0.85782534675939981</v>
      </c>
      <c r="AB17" s="302">
        <v>4</v>
      </c>
      <c r="AC17" s="303">
        <v>2470000</v>
      </c>
      <c r="AD17" s="304">
        <v>0</v>
      </c>
      <c r="AE17" s="304">
        <v>0</v>
      </c>
      <c r="AF17" s="433"/>
      <c r="AG17" s="235"/>
    </row>
    <row r="18" spans="1:33" s="34" customFormat="1" ht="120" customHeight="1">
      <c r="A18" s="46"/>
      <c r="B18" s="47"/>
      <c r="C18" s="48"/>
      <c r="D18" s="49" t="s">
        <v>26</v>
      </c>
      <c r="E18" s="243" t="s">
        <v>105</v>
      </c>
      <c r="F18" s="247"/>
      <c r="G18" s="50"/>
      <c r="H18" s="278"/>
      <c r="I18" s="52"/>
      <c r="J18" s="273"/>
      <c r="K18" s="278"/>
      <c r="L18" s="268">
        <v>1470888255</v>
      </c>
      <c r="M18" s="260"/>
      <c r="N18" s="278"/>
      <c r="O18" s="261">
        <f>O19</f>
        <v>1781225080</v>
      </c>
      <c r="P18" s="261">
        <f t="shared" ref="P18:W18" si="5">P19</f>
        <v>4</v>
      </c>
      <c r="Q18" s="261">
        <f t="shared" si="5"/>
        <v>334451269</v>
      </c>
      <c r="R18" s="261">
        <f t="shared" si="5"/>
        <v>4</v>
      </c>
      <c r="S18" s="261">
        <f t="shared" si="5"/>
        <v>343588837</v>
      </c>
      <c r="T18" s="261">
        <f t="shared" si="5"/>
        <v>3</v>
      </c>
      <c r="U18" s="261">
        <f t="shared" si="5"/>
        <v>483629966</v>
      </c>
      <c r="V18" s="261">
        <f t="shared" si="5"/>
        <v>3</v>
      </c>
      <c r="W18" s="261">
        <f t="shared" si="5"/>
        <v>504229837</v>
      </c>
      <c r="X18" s="284"/>
      <c r="Y18" s="263">
        <v>1665899909</v>
      </c>
      <c r="Z18" s="295"/>
      <c r="AA18" s="296">
        <v>0.93525513855890685</v>
      </c>
      <c r="AB18" s="297"/>
      <c r="AC18" s="298">
        <v>3136788164</v>
      </c>
      <c r="AD18" s="299"/>
      <c r="AE18" s="299">
        <v>0</v>
      </c>
      <c r="AF18" s="433"/>
      <c r="AG18" s="45"/>
    </row>
    <row r="19" spans="1:33" s="63" customFormat="1" ht="38.25">
      <c r="A19" s="64"/>
      <c r="B19" s="65"/>
      <c r="C19" s="66"/>
      <c r="D19" s="67" t="s">
        <v>27</v>
      </c>
      <c r="E19" s="242" t="s">
        <v>106</v>
      </c>
      <c r="F19" s="246" t="s">
        <v>128</v>
      </c>
      <c r="G19" s="68"/>
      <c r="H19" s="280" t="s">
        <v>25</v>
      </c>
      <c r="I19" s="69"/>
      <c r="J19" s="275">
        <v>14</v>
      </c>
      <c r="K19" s="280" t="s">
        <v>25</v>
      </c>
      <c r="L19" s="270">
        <v>1470888255</v>
      </c>
      <c r="M19" s="258">
        <v>14</v>
      </c>
      <c r="N19" s="280" t="s">
        <v>25</v>
      </c>
      <c r="O19" s="259">
        <v>1781225080</v>
      </c>
      <c r="P19" s="249">
        <v>4</v>
      </c>
      <c r="Q19" s="250">
        <v>334451269</v>
      </c>
      <c r="R19" s="249">
        <v>4</v>
      </c>
      <c r="S19" s="250">
        <v>343588837</v>
      </c>
      <c r="T19" s="249">
        <v>3</v>
      </c>
      <c r="U19" s="250">
        <v>483629966</v>
      </c>
      <c r="V19" s="249">
        <v>3</v>
      </c>
      <c r="W19" s="250">
        <v>504229837</v>
      </c>
      <c r="X19" s="265">
        <v>14</v>
      </c>
      <c r="Y19" s="265">
        <v>1665899909</v>
      </c>
      <c r="Z19" s="305">
        <v>1</v>
      </c>
      <c r="AA19" s="306">
        <v>0.93525513855890685</v>
      </c>
      <c r="AB19" s="307">
        <v>28</v>
      </c>
      <c r="AC19" s="308">
        <v>3136788164</v>
      </c>
      <c r="AD19" s="304">
        <v>0</v>
      </c>
      <c r="AE19" s="304">
        <v>0</v>
      </c>
      <c r="AF19" s="433"/>
      <c r="AG19" s="62"/>
    </row>
    <row r="20" spans="1:33" s="63" customFormat="1" ht="38.25">
      <c r="A20" s="46"/>
      <c r="B20" s="47"/>
      <c r="C20" s="48"/>
      <c r="D20" s="49" t="s">
        <v>23</v>
      </c>
      <c r="E20" s="241" t="s">
        <v>107</v>
      </c>
      <c r="F20" s="245"/>
      <c r="G20" s="50"/>
      <c r="H20" s="278"/>
      <c r="I20" s="52"/>
      <c r="J20" s="273"/>
      <c r="K20" s="278"/>
      <c r="L20" s="268"/>
      <c r="M20" s="256"/>
      <c r="N20" s="278"/>
      <c r="O20" s="257">
        <f>O21</f>
        <v>9618000</v>
      </c>
      <c r="P20" s="257">
        <f t="shared" ref="P20:W20" si="6">P21</f>
        <v>0</v>
      </c>
      <c r="Q20" s="257">
        <f t="shared" si="6"/>
        <v>0</v>
      </c>
      <c r="R20" s="257">
        <f t="shared" si="6"/>
        <v>1</v>
      </c>
      <c r="S20" s="257">
        <f t="shared" si="6"/>
        <v>3525750</v>
      </c>
      <c r="T20" s="257">
        <f t="shared" si="6"/>
        <v>1</v>
      </c>
      <c r="U20" s="257">
        <f t="shared" si="6"/>
        <v>4701000</v>
      </c>
      <c r="V20" s="257">
        <f t="shared" si="6"/>
        <v>0</v>
      </c>
      <c r="W20" s="257">
        <f t="shared" si="6"/>
        <v>0</v>
      </c>
      <c r="X20" s="263">
        <v>0</v>
      </c>
      <c r="Y20" s="263">
        <v>8226750</v>
      </c>
      <c r="Z20" s="295"/>
      <c r="AA20" s="296">
        <v>0.85534934497816595</v>
      </c>
      <c r="AB20" s="297"/>
      <c r="AC20" s="298">
        <v>8226750</v>
      </c>
      <c r="AD20" s="299"/>
      <c r="AE20" s="299">
        <v>0</v>
      </c>
      <c r="AF20" s="433"/>
      <c r="AG20" s="62"/>
    </row>
    <row r="21" spans="1:33" s="63" customFormat="1" ht="38.25">
      <c r="A21" s="54"/>
      <c r="B21" s="55"/>
      <c r="C21" s="56"/>
      <c r="D21" s="57" t="s">
        <v>24</v>
      </c>
      <c r="E21" s="242" t="s">
        <v>108</v>
      </c>
      <c r="F21" s="246" t="s">
        <v>129</v>
      </c>
      <c r="G21" s="58"/>
      <c r="H21" s="279" t="s">
        <v>144</v>
      </c>
      <c r="I21" s="60"/>
      <c r="J21" s="274"/>
      <c r="K21" s="279" t="s">
        <v>144</v>
      </c>
      <c r="L21" s="269"/>
      <c r="M21" s="258">
        <v>2</v>
      </c>
      <c r="N21" s="279" t="s">
        <v>144</v>
      </c>
      <c r="O21" s="259">
        <v>9618000</v>
      </c>
      <c r="P21" s="251"/>
      <c r="Q21" s="252"/>
      <c r="R21" s="251">
        <v>1</v>
      </c>
      <c r="S21" s="252">
        <v>3525750</v>
      </c>
      <c r="T21" s="251">
        <v>1</v>
      </c>
      <c r="U21" s="252">
        <v>4701000</v>
      </c>
      <c r="V21" s="251"/>
      <c r="W21" s="252"/>
      <c r="X21" s="283">
        <v>2</v>
      </c>
      <c r="Y21" s="264">
        <v>8226750</v>
      </c>
      <c r="Z21" s="300">
        <v>1</v>
      </c>
      <c r="AA21" s="301">
        <v>0.85534934497816595</v>
      </c>
      <c r="AB21" s="302">
        <v>2</v>
      </c>
      <c r="AC21" s="303">
        <v>8226750</v>
      </c>
      <c r="AD21" s="304">
        <v>0</v>
      </c>
      <c r="AE21" s="304">
        <v>0</v>
      </c>
      <c r="AF21" s="433"/>
      <c r="AG21" s="62"/>
    </row>
    <row r="22" spans="1:33" s="63" customFormat="1" ht="120.6" customHeight="1">
      <c r="A22" s="46"/>
      <c r="B22" s="47"/>
      <c r="C22" s="48"/>
      <c r="D22" s="49" t="s">
        <v>26</v>
      </c>
      <c r="E22" s="243" t="s">
        <v>109</v>
      </c>
      <c r="F22" s="247"/>
      <c r="G22" s="50"/>
      <c r="H22" s="278" t="s">
        <v>25</v>
      </c>
      <c r="I22" s="52"/>
      <c r="J22" s="273"/>
      <c r="K22" s="278" t="s">
        <v>25</v>
      </c>
      <c r="L22" s="268">
        <v>73426300</v>
      </c>
      <c r="M22" s="260"/>
      <c r="N22" s="278" t="s">
        <v>25</v>
      </c>
      <c r="O22" s="261">
        <f>O23+O24+O25+O26+O27+O28</f>
        <v>159371665</v>
      </c>
      <c r="P22" s="261">
        <f t="shared" ref="P22:W22" si="7">P23+P24+P25+P26+P27+P28</f>
        <v>0</v>
      </c>
      <c r="Q22" s="261">
        <f t="shared" si="7"/>
        <v>0</v>
      </c>
      <c r="R22" s="261">
        <f t="shared" si="7"/>
        <v>8.0901118041543807</v>
      </c>
      <c r="S22" s="261">
        <f t="shared" si="7"/>
        <v>55760039</v>
      </c>
      <c r="T22" s="261">
        <f t="shared" si="7"/>
        <v>5.2471441988368666</v>
      </c>
      <c r="U22" s="261">
        <f t="shared" si="7"/>
        <v>53712806</v>
      </c>
      <c r="V22" s="261">
        <f t="shared" si="7"/>
        <v>7.6503496503496499E-2</v>
      </c>
      <c r="W22" s="261">
        <f t="shared" si="7"/>
        <v>547000</v>
      </c>
      <c r="X22" s="284"/>
      <c r="Y22" s="263">
        <v>110019845</v>
      </c>
      <c r="Z22" s="295"/>
      <c r="AA22" s="296">
        <v>0.69033504167757798</v>
      </c>
      <c r="AB22" s="297"/>
      <c r="AC22" s="298">
        <v>183446145</v>
      </c>
      <c r="AD22" s="299"/>
      <c r="AE22" s="299">
        <v>0</v>
      </c>
      <c r="AF22" s="433"/>
      <c r="AG22" s="62"/>
    </row>
    <row r="23" spans="1:33" s="63" customFormat="1" ht="51">
      <c r="A23" s="64"/>
      <c r="B23" s="65"/>
      <c r="C23" s="66"/>
      <c r="D23" s="67" t="s">
        <v>27</v>
      </c>
      <c r="E23" s="242" t="s">
        <v>110</v>
      </c>
      <c r="F23" s="246" t="s">
        <v>130</v>
      </c>
      <c r="G23" s="68"/>
      <c r="H23" s="280" t="s">
        <v>145</v>
      </c>
      <c r="I23" s="69"/>
      <c r="J23" s="275">
        <v>3</v>
      </c>
      <c r="K23" s="280" t="s">
        <v>145</v>
      </c>
      <c r="L23" s="270">
        <v>1996000</v>
      </c>
      <c r="M23" s="258">
        <v>1</v>
      </c>
      <c r="N23" s="280" t="s">
        <v>145</v>
      </c>
      <c r="O23" s="259">
        <v>7150000</v>
      </c>
      <c r="P23" s="251"/>
      <c r="Q23" s="252"/>
      <c r="R23" s="251">
        <v>0.53972027972027969</v>
      </c>
      <c r="S23" s="252">
        <v>3859000</v>
      </c>
      <c r="T23" s="251">
        <v>0.27692307692307694</v>
      </c>
      <c r="U23" s="252">
        <v>1980000</v>
      </c>
      <c r="V23" s="251">
        <v>7.6503496503496499E-2</v>
      </c>
      <c r="W23" s="252">
        <v>547000</v>
      </c>
      <c r="X23" s="265">
        <v>0.89314685314685316</v>
      </c>
      <c r="Y23" s="265">
        <v>6386000</v>
      </c>
      <c r="Z23" s="305">
        <v>0.89314685314685316</v>
      </c>
      <c r="AA23" s="306">
        <v>0.89314685314685316</v>
      </c>
      <c r="AB23" s="307">
        <v>3.8931468531468534</v>
      </c>
      <c r="AC23" s="308">
        <v>8382000</v>
      </c>
      <c r="AD23" s="304">
        <v>0</v>
      </c>
      <c r="AE23" s="304">
        <v>0</v>
      </c>
      <c r="AF23" s="433"/>
      <c r="AG23" s="62"/>
    </row>
    <row r="24" spans="1:33" s="63" customFormat="1" ht="38.25">
      <c r="A24" s="236"/>
      <c r="B24" s="237"/>
      <c r="C24" s="237"/>
      <c r="D24" s="238"/>
      <c r="E24" s="242" t="s">
        <v>111</v>
      </c>
      <c r="F24" s="246" t="s">
        <v>131</v>
      </c>
      <c r="G24" s="239"/>
      <c r="H24" s="373" t="s">
        <v>145</v>
      </c>
      <c r="I24" s="366"/>
      <c r="J24" s="276">
        <v>3</v>
      </c>
      <c r="K24" s="280" t="s">
        <v>145</v>
      </c>
      <c r="L24" s="271">
        <v>26835100</v>
      </c>
      <c r="M24" s="258">
        <v>5</v>
      </c>
      <c r="N24" s="280" t="s">
        <v>145</v>
      </c>
      <c r="O24" s="259">
        <v>36330544</v>
      </c>
      <c r="P24" s="251"/>
      <c r="Q24" s="252"/>
      <c r="R24" s="251">
        <v>3</v>
      </c>
      <c r="S24" s="252">
        <v>18931500</v>
      </c>
      <c r="T24" s="251">
        <v>2</v>
      </c>
      <c r="U24" s="252">
        <v>13910300</v>
      </c>
      <c r="V24" s="251"/>
      <c r="W24" s="252"/>
      <c r="X24" s="266">
        <v>5</v>
      </c>
      <c r="Y24" s="309">
        <v>32841800</v>
      </c>
      <c r="Z24" s="310">
        <v>1</v>
      </c>
      <c r="AA24" s="311">
        <v>0.90397215081612869</v>
      </c>
      <c r="AB24" s="312">
        <v>8</v>
      </c>
      <c r="AC24" s="313">
        <v>59676900</v>
      </c>
      <c r="AD24" s="314">
        <v>0</v>
      </c>
      <c r="AE24" s="304">
        <v>0</v>
      </c>
      <c r="AF24" s="433"/>
      <c r="AG24" s="62"/>
    </row>
    <row r="25" spans="1:33" s="63" customFormat="1" ht="38.25">
      <c r="A25" s="236"/>
      <c r="B25" s="237"/>
      <c r="C25" s="237"/>
      <c r="D25" s="238"/>
      <c r="E25" s="242" t="s">
        <v>112</v>
      </c>
      <c r="F25" s="246" t="s">
        <v>132</v>
      </c>
      <c r="G25" s="239"/>
      <c r="H25" s="373" t="s">
        <v>145</v>
      </c>
      <c r="I25" s="366"/>
      <c r="J25" s="276">
        <v>2</v>
      </c>
      <c r="K25" s="280" t="s">
        <v>145</v>
      </c>
      <c r="L25" s="271">
        <v>7302000</v>
      </c>
      <c r="M25" s="258">
        <v>4</v>
      </c>
      <c r="N25" s="280" t="s">
        <v>145</v>
      </c>
      <c r="O25" s="259">
        <v>7141250</v>
      </c>
      <c r="P25" s="251"/>
      <c r="Q25" s="252"/>
      <c r="R25" s="251">
        <v>2</v>
      </c>
      <c r="S25" s="252">
        <v>3977500</v>
      </c>
      <c r="T25" s="251">
        <v>1</v>
      </c>
      <c r="U25" s="252">
        <v>1927000</v>
      </c>
      <c r="V25" s="251"/>
      <c r="W25" s="252"/>
      <c r="X25" s="266">
        <v>3</v>
      </c>
      <c r="Y25" s="309">
        <v>5904500</v>
      </c>
      <c r="Z25" s="310">
        <v>0.75</v>
      </c>
      <c r="AA25" s="311">
        <v>0.82681603360756173</v>
      </c>
      <c r="AB25" s="312">
        <v>5</v>
      </c>
      <c r="AC25" s="313">
        <v>13206500</v>
      </c>
      <c r="AD25" s="314">
        <v>0</v>
      </c>
      <c r="AE25" s="304">
        <v>0</v>
      </c>
      <c r="AF25" s="433"/>
      <c r="AG25" s="62"/>
    </row>
    <row r="26" spans="1:33" s="63" customFormat="1" ht="25.5">
      <c r="A26" s="236"/>
      <c r="B26" s="237"/>
      <c r="C26" s="237"/>
      <c r="D26" s="238"/>
      <c r="E26" s="242" t="s">
        <v>113</v>
      </c>
      <c r="F26" s="246" t="s">
        <v>133</v>
      </c>
      <c r="G26" s="239"/>
      <c r="H26" s="373" t="s">
        <v>145</v>
      </c>
      <c r="I26" s="366"/>
      <c r="J26" s="276">
        <v>1</v>
      </c>
      <c r="K26" s="280" t="s">
        <v>145</v>
      </c>
      <c r="L26" s="271">
        <v>6046200</v>
      </c>
      <c r="M26" s="258">
        <v>1</v>
      </c>
      <c r="N26" s="280" t="s">
        <v>145</v>
      </c>
      <c r="O26" s="259">
        <v>9819278</v>
      </c>
      <c r="P26" s="251"/>
      <c r="Q26" s="252"/>
      <c r="R26" s="251">
        <v>0.30653984946754742</v>
      </c>
      <c r="S26" s="252">
        <v>3010000</v>
      </c>
      <c r="T26" s="251">
        <v>0.67927601194303699</v>
      </c>
      <c r="U26" s="252">
        <v>6670000</v>
      </c>
      <c r="V26" s="251"/>
      <c r="W26" s="252"/>
      <c r="X26" s="266">
        <v>0.98581586141058442</v>
      </c>
      <c r="Y26" s="309">
        <v>9680000</v>
      </c>
      <c r="Z26" s="310">
        <v>0.98581586141058442</v>
      </c>
      <c r="AA26" s="311">
        <v>0.98581586141058442</v>
      </c>
      <c r="AB26" s="312">
        <v>1.9858158614105843</v>
      </c>
      <c r="AC26" s="313">
        <v>15726200</v>
      </c>
      <c r="AD26" s="314">
        <v>0</v>
      </c>
      <c r="AE26" s="304">
        <v>0</v>
      </c>
      <c r="AF26" s="433"/>
      <c r="AG26" s="62"/>
    </row>
    <row r="27" spans="1:33" s="63" customFormat="1" ht="38.25">
      <c r="A27" s="236"/>
      <c r="B27" s="237"/>
      <c r="C27" s="237"/>
      <c r="D27" s="238"/>
      <c r="E27" s="242" t="s">
        <v>114</v>
      </c>
      <c r="F27" s="246" t="s">
        <v>134</v>
      </c>
      <c r="G27" s="239"/>
      <c r="H27" s="373" t="s">
        <v>145</v>
      </c>
      <c r="I27" s="366"/>
      <c r="J27" s="276">
        <v>2</v>
      </c>
      <c r="K27" s="280" t="s">
        <v>145</v>
      </c>
      <c r="L27" s="271">
        <v>7150000</v>
      </c>
      <c r="M27" s="258">
        <v>3</v>
      </c>
      <c r="N27" s="280" t="s">
        <v>145</v>
      </c>
      <c r="O27" s="259">
        <v>5340754</v>
      </c>
      <c r="P27" s="251"/>
      <c r="Q27" s="252"/>
      <c r="R27" s="251">
        <v>2</v>
      </c>
      <c r="S27" s="252">
        <v>3160000</v>
      </c>
      <c r="T27" s="251">
        <v>1</v>
      </c>
      <c r="U27" s="252">
        <v>1996000</v>
      </c>
      <c r="V27" s="251"/>
      <c r="W27" s="252"/>
      <c r="X27" s="266">
        <v>3</v>
      </c>
      <c r="Y27" s="309">
        <v>5156000</v>
      </c>
      <c r="Z27" s="310">
        <v>1</v>
      </c>
      <c r="AA27" s="311">
        <v>0.96540675717323809</v>
      </c>
      <c r="AB27" s="312">
        <v>5</v>
      </c>
      <c r="AC27" s="313">
        <v>12306000</v>
      </c>
      <c r="AD27" s="314">
        <v>0</v>
      </c>
      <c r="AE27" s="304">
        <v>0</v>
      </c>
      <c r="AF27" s="433"/>
      <c r="AG27" s="62"/>
    </row>
    <row r="28" spans="1:33" s="63" customFormat="1" ht="51">
      <c r="A28" s="236"/>
      <c r="B28" s="237"/>
      <c r="C28" s="237"/>
      <c r="D28" s="238"/>
      <c r="E28" s="242" t="s">
        <v>115</v>
      </c>
      <c r="F28" s="246" t="s">
        <v>135</v>
      </c>
      <c r="G28" s="239"/>
      <c r="H28" s="281" t="s">
        <v>144</v>
      </c>
      <c r="I28" s="366"/>
      <c r="J28" s="276">
        <v>1</v>
      </c>
      <c r="K28" s="281" t="s">
        <v>144</v>
      </c>
      <c r="L28" s="271">
        <v>24097000</v>
      </c>
      <c r="M28" s="258">
        <v>1</v>
      </c>
      <c r="N28" s="281" t="s">
        <v>144</v>
      </c>
      <c r="O28" s="259">
        <v>93589839</v>
      </c>
      <c r="P28" s="251"/>
      <c r="Q28" s="252"/>
      <c r="R28" s="251">
        <v>0.24385167496655272</v>
      </c>
      <c r="S28" s="252">
        <v>22822039</v>
      </c>
      <c r="T28" s="251">
        <v>0.29094510997075229</v>
      </c>
      <c r="U28" s="252">
        <v>27229506</v>
      </c>
      <c r="V28" s="251"/>
      <c r="W28" s="252"/>
      <c r="X28" s="266">
        <v>1</v>
      </c>
      <c r="Y28" s="309">
        <v>50051545</v>
      </c>
      <c r="Z28" s="310">
        <v>1</v>
      </c>
      <c r="AA28" s="311">
        <v>0.53479678493730498</v>
      </c>
      <c r="AB28" s="312">
        <v>2</v>
      </c>
      <c r="AC28" s="313">
        <v>74148545</v>
      </c>
      <c r="AD28" s="314">
        <v>0</v>
      </c>
      <c r="AE28" s="304">
        <v>0</v>
      </c>
      <c r="AF28" s="433"/>
      <c r="AG28" s="62"/>
    </row>
    <row r="29" spans="1:33" s="63" customFormat="1" ht="120.6" customHeight="1">
      <c r="A29" s="46"/>
      <c r="B29" s="47"/>
      <c r="C29" s="48"/>
      <c r="D29" s="49" t="s">
        <v>26</v>
      </c>
      <c r="E29" s="241" t="s">
        <v>116</v>
      </c>
      <c r="F29" s="245"/>
      <c r="G29" s="50"/>
      <c r="H29" s="278"/>
      <c r="I29" s="370"/>
      <c r="J29" s="273"/>
      <c r="K29" s="278"/>
      <c r="L29" s="268">
        <v>41827440</v>
      </c>
      <c r="M29" s="256"/>
      <c r="N29" s="278"/>
      <c r="O29" s="257">
        <f>O30+O31</f>
        <v>181068472</v>
      </c>
      <c r="P29" s="257">
        <f t="shared" ref="P29:W29" si="8">P30+P31</f>
        <v>0</v>
      </c>
      <c r="Q29" s="257">
        <f t="shared" si="8"/>
        <v>0</v>
      </c>
      <c r="R29" s="257">
        <f t="shared" si="8"/>
        <v>0</v>
      </c>
      <c r="S29" s="257">
        <f t="shared" si="8"/>
        <v>0</v>
      </c>
      <c r="T29" s="257">
        <f t="shared" si="8"/>
        <v>0</v>
      </c>
      <c r="U29" s="257">
        <f t="shared" si="8"/>
        <v>0</v>
      </c>
      <c r="V29" s="257">
        <f t="shared" si="8"/>
        <v>59</v>
      </c>
      <c r="W29" s="326">
        <f t="shared" si="8"/>
        <v>174358800</v>
      </c>
      <c r="X29" s="327"/>
      <c r="Y29" s="328">
        <v>174358800</v>
      </c>
      <c r="Z29" s="329"/>
      <c r="AA29" s="330">
        <v>0.96294400717094475</v>
      </c>
      <c r="AB29" s="331"/>
      <c r="AC29" s="332">
        <v>216186240</v>
      </c>
      <c r="AD29" s="333"/>
      <c r="AE29" s="299">
        <v>0</v>
      </c>
      <c r="AF29" s="433"/>
      <c r="AG29" s="62"/>
    </row>
    <row r="30" spans="1:33" s="63" customFormat="1" ht="120.6" customHeight="1">
      <c r="A30" s="64"/>
      <c r="B30" s="65"/>
      <c r="C30" s="66"/>
      <c r="D30" s="67" t="s">
        <v>27</v>
      </c>
      <c r="E30" s="242" t="s">
        <v>117</v>
      </c>
      <c r="F30" s="246" t="s">
        <v>136</v>
      </c>
      <c r="G30" s="68"/>
      <c r="H30" s="280" t="s">
        <v>145</v>
      </c>
      <c r="I30" s="69"/>
      <c r="J30" s="275">
        <v>0</v>
      </c>
      <c r="K30" s="280" t="s">
        <v>145</v>
      </c>
      <c r="L30" s="270">
        <v>0</v>
      </c>
      <c r="M30" s="258">
        <v>49</v>
      </c>
      <c r="N30" s="280" t="s">
        <v>145</v>
      </c>
      <c r="O30" s="259">
        <v>83229472</v>
      </c>
      <c r="P30" s="251"/>
      <c r="Q30" s="252"/>
      <c r="R30" s="251">
        <v>0</v>
      </c>
      <c r="S30" s="252">
        <v>0</v>
      </c>
      <c r="T30" s="251">
        <v>0</v>
      </c>
      <c r="U30" s="252">
        <v>0</v>
      </c>
      <c r="V30" s="324">
        <v>49</v>
      </c>
      <c r="W30" s="341">
        <v>77222700</v>
      </c>
      <c r="X30" s="342">
        <v>49</v>
      </c>
      <c r="Y30" s="309">
        <v>77222700</v>
      </c>
      <c r="Z30" s="310">
        <v>1</v>
      </c>
      <c r="AA30" s="311">
        <v>0.92782878641834954</v>
      </c>
      <c r="AB30" s="312">
        <v>49</v>
      </c>
      <c r="AC30" s="313">
        <v>77222700</v>
      </c>
      <c r="AD30" s="304">
        <v>0</v>
      </c>
      <c r="AE30" s="304">
        <v>0</v>
      </c>
      <c r="AF30" s="433"/>
      <c r="AG30" s="62"/>
    </row>
    <row r="31" spans="1:33" s="63" customFormat="1" ht="120.6" customHeight="1">
      <c r="A31" s="236"/>
      <c r="B31" s="237"/>
      <c r="C31" s="237"/>
      <c r="D31" s="238"/>
      <c r="E31" s="242" t="s">
        <v>118</v>
      </c>
      <c r="F31" s="246" t="s">
        <v>137</v>
      </c>
      <c r="G31" s="239"/>
      <c r="H31" s="365" t="s">
        <v>146</v>
      </c>
      <c r="I31" s="366"/>
      <c r="J31" s="367">
        <v>4</v>
      </c>
      <c r="K31" s="365" t="s">
        <v>146</v>
      </c>
      <c r="L31" s="368">
        <v>41827440</v>
      </c>
      <c r="M31" s="364">
        <v>10</v>
      </c>
      <c r="N31" s="281" t="s">
        <v>146</v>
      </c>
      <c r="O31" s="259">
        <v>97839000</v>
      </c>
      <c r="P31" s="251"/>
      <c r="Q31" s="252"/>
      <c r="R31" s="251">
        <v>0</v>
      </c>
      <c r="S31" s="252">
        <v>0</v>
      </c>
      <c r="T31" s="251">
        <v>0</v>
      </c>
      <c r="U31" s="252">
        <v>0</v>
      </c>
      <c r="V31" s="324">
        <v>10</v>
      </c>
      <c r="W31" s="341">
        <v>97136100</v>
      </c>
      <c r="X31" s="309">
        <v>10</v>
      </c>
      <c r="Y31" s="309">
        <v>97136100</v>
      </c>
      <c r="Z31" s="310">
        <v>1</v>
      </c>
      <c r="AA31" s="311">
        <v>0.99281574832122155</v>
      </c>
      <c r="AB31" s="312">
        <v>14</v>
      </c>
      <c r="AC31" s="313">
        <v>138963540</v>
      </c>
      <c r="AD31" s="304">
        <v>0</v>
      </c>
      <c r="AE31" s="304">
        <v>0</v>
      </c>
      <c r="AF31" s="433"/>
      <c r="AG31" s="62"/>
    </row>
    <row r="32" spans="1:33" s="63" customFormat="1" ht="120.6" customHeight="1">
      <c r="A32" s="46"/>
      <c r="B32" s="47"/>
      <c r="C32" s="48"/>
      <c r="D32" s="49" t="s">
        <v>26</v>
      </c>
      <c r="E32" s="243" t="s">
        <v>119</v>
      </c>
      <c r="F32" s="247"/>
      <c r="G32" s="50"/>
      <c r="H32" s="369"/>
      <c r="I32" s="370"/>
      <c r="J32" s="371"/>
      <c r="K32" s="369"/>
      <c r="L32" s="372">
        <v>254420965</v>
      </c>
      <c r="M32" s="260"/>
      <c r="N32" s="278"/>
      <c r="O32" s="261">
        <f>0+O33+O34+O35</f>
        <v>466000320</v>
      </c>
      <c r="P32" s="261">
        <f t="shared" ref="P32:W32" si="9">0+P33+P34+P35</f>
        <v>0.4183083787624351</v>
      </c>
      <c r="Q32" s="261">
        <f t="shared" si="9"/>
        <v>104370894</v>
      </c>
      <c r="R32" s="261">
        <f t="shared" si="9"/>
        <v>1.3112048347921172</v>
      </c>
      <c r="S32" s="261">
        <f t="shared" si="9"/>
        <v>120818102</v>
      </c>
      <c r="T32" s="261">
        <f t="shared" si="9"/>
        <v>0.44842751226206462</v>
      </c>
      <c r="U32" s="261">
        <f t="shared" si="9"/>
        <v>109792902</v>
      </c>
      <c r="V32" s="325">
        <f t="shared" si="9"/>
        <v>0.40639706050332636</v>
      </c>
      <c r="W32" s="343">
        <f t="shared" si="9"/>
        <v>89636236</v>
      </c>
      <c r="X32" s="344"/>
      <c r="Y32" s="345">
        <v>424618134</v>
      </c>
      <c r="Z32" s="346"/>
      <c r="AA32" s="347">
        <v>0.91119708673161426</v>
      </c>
      <c r="AB32" s="348"/>
      <c r="AC32" s="349">
        <v>679039099</v>
      </c>
      <c r="AD32" s="299"/>
      <c r="AE32" s="299">
        <v>0</v>
      </c>
      <c r="AF32" s="433"/>
      <c r="AG32" s="62"/>
    </row>
    <row r="33" spans="1:33" s="63" customFormat="1" ht="120.6" customHeight="1">
      <c r="A33" s="64"/>
      <c r="B33" s="65"/>
      <c r="C33" s="66"/>
      <c r="D33" s="67" t="s">
        <v>27</v>
      </c>
      <c r="E33" s="242" t="s">
        <v>120</v>
      </c>
      <c r="F33" s="246" t="s">
        <v>138</v>
      </c>
      <c r="G33" s="68"/>
      <c r="H33" s="280" t="s">
        <v>144</v>
      </c>
      <c r="I33" s="69"/>
      <c r="J33" s="275">
        <v>1</v>
      </c>
      <c r="K33" s="280" t="s">
        <v>144</v>
      </c>
      <c r="L33" s="270">
        <v>600000</v>
      </c>
      <c r="M33" s="258">
        <v>1</v>
      </c>
      <c r="N33" s="280" t="s">
        <v>144</v>
      </c>
      <c r="O33" s="259">
        <v>750000</v>
      </c>
      <c r="P33" s="251"/>
      <c r="Q33" s="252"/>
      <c r="R33" s="251">
        <v>0.8666666666666667</v>
      </c>
      <c r="S33" s="252">
        <v>650000</v>
      </c>
      <c r="T33" s="251"/>
      <c r="U33" s="252">
        <v>0</v>
      </c>
      <c r="V33" s="251"/>
      <c r="W33" s="334"/>
      <c r="X33" s="335">
        <v>1</v>
      </c>
      <c r="Y33" s="335">
        <v>650000</v>
      </c>
      <c r="Z33" s="336">
        <v>1</v>
      </c>
      <c r="AA33" s="337">
        <v>0.8666666666666667</v>
      </c>
      <c r="AB33" s="338">
        <v>2</v>
      </c>
      <c r="AC33" s="339">
        <v>1250000</v>
      </c>
      <c r="AD33" s="340">
        <v>0</v>
      </c>
      <c r="AE33" s="304">
        <v>0</v>
      </c>
      <c r="AF33" s="433"/>
      <c r="AG33" s="62"/>
    </row>
    <row r="34" spans="1:33" s="63" customFormat="1" ht="120.6" customHeight="1">
      <c r="A34" s="236"/>
      <c r="B34" s="237"/>
      <c r="C34" s="237"/>
      <c r="D34" s="238"/>
      <c r="E34" s="242" t="s">
        <v>121</v>
      </c>
      <c r="F34" s="246" t="s">
        <v>139</v>
      </c>
      <c r="G34" s="239"/>
      <c r="H34" s="365" t="s">
        <v>144</v>
      </c>
      <c r="I34" s="366"/>
      <c r="J34" s="367">
        <v>1</v>
      </c>
      <c r="K34" s="365" t="s">
        <v>144</v>
      </c>
      <c r="L34" s="368">
        <v>34940965</v>
      </c>
      <c r="M34" s="364">
        <v>1</v>
      </c>
      <c r="N34" s="281" t="s">
        <v>144</v>
      </c>
      <c r="O34" s="259">
        <v>53150000</v>
      </c>
      <c r="P34" s="251">
        <v>0.18948060206961431</v>
      </c>
      <c r="Q34" s="252">
        <v>10070894</v>
      </c>
      <c r="R34" s="251">
        <v>0.17558479774223895</v>
      </c>
      <c r="S34" s="253">
        <v>9332332</v>
      </c>
      <c r="T34" s="251">
        <v>0.20895431796801506</v>
      </c>
      <c r="U34" s="252">
        <v>11105922</v>
      </c>
      <c r="V34" s="251">
        <v>0.21685486359360301</v>
      </c>
      <c r="W34" s="322">
        <v>11525836</v>
      </c>
      <c r="X34" s="309">
        <v>1</v>
      </c>
      <c r="Y34" s="309">
        <v>42034984</v>
      </c>
      <c r="Z34" s="310">
        <v>1</v>
      </c>
      <c r="AA34" s="311">
        <v>0.79087458137347133</v>
      </c>
      <c r="AB34" s="312">
        <v>2</v>
      </c>
      <c r="AC34" s="313">
        <v>76975949</v>
      </c>
      <c r="AD34" s="314">
        <v>0</v>
      </c>
      <c r="AE34" s="304">
        <v>0</v>
      </c>
      <c r="AF34" s="433"/>
      <c r="AG34" s="62"/>
    </row>
    <row r="35" spans="1:33" s="63" customFormat="1" ht="120.6" customHeight="1">
      <c r="A35" s="236"/>
      <c r="B35" s="237"/>
      <c r="C35" s="237"/>
      <c r="D35" s="238"/>
      <c r="E35" s="242" t="s">
        <v>122</v>
      </c>
      <c r="F35" s="246" t="s">
        <v>140</v>
      </c>
      <c r="G35" s="239"/>
      <c r="H35" s="365" t="s">
        <v>144</v>
      </c>
      <c r="I35" s="366"/>
      <c r="J35" s="367">
        <v>1</v>
      </c>
      <c r="K35" s="365" t="s">
        <v>144</v>
      </c>
      <c r="L35" s="368">
        <v>218880000</v>
      </c>
      <c r="M35" s="364">
        <v>1</v>
      </c>
      <c r="N35" s="281" t="s">
        <v>144</v>
      </c>
      <c r="O35" s="259">
        <v>412100320</v>
      </c>
      <c r="P35" s="251">
        <v>0.22882777669282081</v>
      </c>
      <c r="Q35" s="252">
        <v>94300000</v>
      </c>
      <c r="R35" s="251">
        <v>0.26895337038321154</v>
      </c>
      <c r="S35" s="253">
        <v>110835770</v>
      </c>
      <c r="T35" s="251">
        <v>0.23947319429404956</v>
      </c>
      <c r="U35" s="252">
        <v>98686980</v>
      </c>
      <c r="V35" s="251">
        <v>0.18954219690972335</v>
      </c>
      <c r="W35" s="322">
        <v>78110400</v>
      </c>
      <c r="X35" s="309">
        <v>1</v>
      </c>
      <c r="Y35" s="309">
        <v>381933150</v>
      </c>
      <c r="Z35" s="310">
        <v>1</v>
      </c>
      <c r="AA35" s="311">
        <v>0.92679653827980524</v>
      </c>
      <c r="AB35" s="312">
        <v>2</v>
      </c>
      <c r="AC35" s="313">
        <v>600813150</v>
      </c>
      <c r="AD35" s="314">
        <v>0</v>
      </c>
      <c r="AE35" s="304">
        <v>0</v>
      </c>
      <c r="AF35" s="433"/>
      <c r="AG35" s="62"/>
    </row>
    <row r="36" spans="1:33" s="63" customFormat="1" ht="120.6" customHeight="1">
      <c r="A36" s="46"/>
      <c r="B36" s="47"/>
      <c r="C36" s="48"/>
      <c r="D36" s="49" t="s">
        <v>26</v>
      </c>
      <c r="E36" s="243" t="s">
        <v>123</v>
      </c>
      <c r="F36" s="247"/>
      <c r="G36" s="50"/>
      <c r="H36" s="369"/>
      <c r="I36" s="370"/>
      <c r="J36" s="371"/>
      <c r="K36" s="369"/>
      <c r="L36" s="372">
        <v>44370565</v>
      </c>
      <c r="M36" s="260"/>
      <c r="N36" s="278"/>
      <c r="O36" s="261">
        <f>0+O37+O38+O39</f>
        <v>44568000</v>
      </c>
      <c r="P36" s="261">
        <f t="shared" ref="P36:W36" si="10">0+P37+P38+P39</f>
        <v>0</v>
      </c>
      <c r="Q36" s="261">
        <f t="shared" si="10"/>
        <v>0</v>
      </c>
      <c r="R36" s="261">
        <f t="shared" si="10"/>
        <v>13.771363619715457</v>
      </c>
      <c r="S36" s="261">
        <f t="shared" si="10"/>
        <v>19763097</v>
      </c>
      <c r="T36" s="261">
        <f t="shared" si="10"/>
        <v>10.162448085900557</v>
      </c>
      <c r="U36" s="261">
        <f t="shared" si="10"/>
        <v>11590000</v>
      </c>
      <c r="V36" s="261">
        <f t="shared" si="10"/>
        <v>0.4389208344949288</v>
      </c>
      <c r="W36" s="261">
        <f t="shared" si="10"/>
        <v>3350000</v>
      </c>
      <c r="X36" s="323"/>
      <c r="Y36" s="315">
        <v>34703097</v>
      </c>
      <c r="Z36" s="316"/>
      <c r="AA36" s="317">
        <v>0.77865502154011845</v>
      </c>
      <c r="AB36" s="318"/>
      <c r="AC36" s="319">
        <v>79073662</v>
      </c>
      <c r="AD36" s="299"/>
      <c r="AE36" s="299">
        <v>0</v>
      </c>
      <c r="AF36" s="433"/>
      <c r="AG36" s="62"/>
    </row>
    <row r="37" spans="1:33" s="63" customFormat="1" ht="120.6" customHeight="1">
      <c r="A37" s="64"/>
      <c r="B37" s="65"/>
      <c r="C37" s="66"/>
      <c r="D37" s="67" t="s">
        <v>27</v>
      </c>
      <c r="E37" s="242" t="s">
        <v>124</v>
      </c>
      <c r="F37" s="246" t="s">
        <v>141</v>
      </c>
      <c r="G37" s="68"/>
      <c r="H37" s="280" t="s">
        <v>25</v>
      </c>
      <c r="I37" s="69"/>
      <c r="J37" s="275">
        <v>1</v>
      </c>
      <c r="K37" s="280" t="s">
        <v>25</v>
      </c>
      <c r="L37" s="270">
        <v>18776940</v>
      </c>
      <c r="M37" s="258">
        <v>1</v>
      </c>
      <c r="N37" s="280" t="s">
        <v>25</v>
      </c>
      <c r="O37" s="259">
        <v>14033000</v>
      </c>
      <c r="P37" s="251"/>
      <c r="Q37" s="252"/>
      <c r="R37" s="251">
        <v>0.65047366920829475</v>
      </c>
      <c r="S37" s="253">
        <v>9128097</v>
      </c>
      <c r="T37" s="251">
        <v>0.19952968003990593</v>
      </c>
      <c r="U37" s="252">
        <v>2800000</v>
      </c>
      <c r="V37" s="251">
        <v>4.9882420009976482E-2</v>
      </c>
      <c r="W37" s="252">
        <v>700000</v>
      </c>
      <c r="X37" s="265">
        <v>1</v>
      </c>
      <c r="Y37" s="265">
        <v>12628097</v>
      </c>
      <c r="Z37" s="305">
        <v>1</v>
      </c>
      <c r="AA37" s="306">
        <v>0.8998857692581772</v>
      </c>
      <c r="AB37" s="307">
        <v>2</v>
      </c>
      <c r="AC37" s="308">
        <v>31405037</v>
      </c>
      <c r="AD37" s="304">
        <v>0</v>
      </c>
      <c r="AE37" s="304">
        <v>0</v>
      </c>
      <c r="AF37" s="433"/>
      <c r="AG37" s="62"/>
    </row>
    <row r="38" spans="1:33" s="63" customFormat="1" ht="120.6" customHeight="1">
      <c r="A38" s="236"/>
      <c r="B38" s="237"/>
      <c r="C38" s="237"/>
      <c r="D38" s="238"/>
      <c r="E38" s="242" t="s">
        <v>125</v>
      </c>
      <c r="F38" s="246" t="s">
        <v>142</v>
      </c>
      <c r="G38" s="239"/>
      <c r="H38" s="365" t="s">
        <v>146</v>
      </c>
      <c r="I38" s="366"/>
      <c r="J38" s="367">
        <v>2</v>
      </c>
      <c r="K38" s="365" t="s">
        <v>146</v>
      </c>
      <c r="L38" s="368">
        <v>19863625</v>
      </c>
      <c r="M38" s="364">
        <v>3</v>
      </c>
      <c r="N38" s="281" t="s">
        <v>146</v>
      </c>
      <c r="O38" s="259">
        <v>20435000</v>
      </c>
      <c r="P38" s="251"/>
      <c r="Q38" s="252"/>
      <c r="R38" s="251">
        <v>0.80009787129924148</v>
      </c>
      <c r="S38" s="253">
        <v>5450000</v>
      </c>
      <c r="T38" s="251">
        <v>0.71935404942500614</v>
      </c>
      <c r="U38" s="252">
        <v>4900000</v>
      </c>
      <c r="V38" s="251">
        <v>0.3890384144849523</v>
      </c>
      <c r="W38" s="322">
        <v>2650000</v>
      </c>
      <c r="X38" s="309">
        <v>3</v>
      </c>
      <c r="Y38" s="309">
        <v>13000000</v>
      </c>
      <c r="Z38" s="310">
        <v>1</v>
      </c>
      <c r="AA38" s="311">
        <v>0.63616344506973332</v>
      </c>
      <c r="AB38" s="312">
        <v>5</v>
      </c>
      <c r="AC38" s="313">
        <v>32863625</v>
      </c>
      <c r="AD38" s="304">
        <v>0</v>
      </c>
      <c r="AE38" s="304">
        <v>0</v>
      </c>
      <c r="AF38" s="433"/>
      <c r="AG38" s="62"/>
    </row>
    <row r="39" spans="1:33" s="63" customFormat="1" ht="120.6" customHeight="1">
      <c r="A39" s="236"/>
      <c r="B39" s="237"/>
      <c r="C39" s="237"/>
      <c r="D39" s="238"/>
      <c r="E39" s="242" t="s">
        <v>126</v>
      </c>
      <c r="F39" s="246" t="s">
        <v>143</v>
      </c>
      <c r="G39" s="239"/>
      <c r="H39" s="365" t="s">
        <v>146</v>
      </c>
      <c r="I39" s="366"/>
      <c r="J39" s="367">
        <v>24</v>
      </c>
      <c r="K39" s="365" t="s">
        <v>146</v>
      </c>
      <c r="L39" s="368">
        <v>5730000</v>
      </c>
      <c r="M39" s="364">
        <v>24</v>
      </c>
      <c r="N39" s="281" t="s">
        <v>146</v>
      </c>
      <c r="O39" s="259">
        <v>10100000</v>
      </c>
      <c r="P39" s="251"/>
      <c r="Q39" s="252"/>
      <c r="R39" s="251">
        <v>12.320792079207921</v>
      </c>
      <c r="S39" s="252">
        <v>5185000</v>
      </c>
      <c r="T39" s="251">
        <v>9.2435643564356447</v>
      </c>
      <c r="U39" s="252">
        <v>3890000</v>
      </c>
      <c r="V39" s="251"/>
      <c r="W39" s="322"/>
      <c r="X39" s="309">
        <v>24</v>
      </c>
      <c r="Y39" s="309">
        <v>9075000</v>
      </c>
      <c r="Z39" s="310">
        <v>1</v>
      </c>
      <c r="AA39" s="311">
        <v>0.89851485148514854</v>
      </c>
      <c r="AB39" s="312">
        <v>48</v>
      </c>
      <c r="AC39" s="313">
        <v>14805000</v>
      </c>
      <c r="AD39" s="304">
        <v>0</v>
      </c>
      <c r="AE39" s="304">
        <v>0</v>
      </c>
      <c r="AF39" s="433"/>
      <c r="AG39" s="62"/>
    </row>
    <row r="40" spans="1:33" s="63" customFormat="1" ht="35.1" customHeight="1">
      <c r="A40" s="443" t="s">
        <v>28</v>
      </c>
      <c r="B40" s="444"/>
      <c r="C40" s="444"/>
      <c r="D40" s="444"/>
      <c r="E40" s="444"/>
      <c r="F40" s="444"/>
      <c r="G40" s="444"/>
      <c r="H40" s="445"/>
      <c r="I40" s="70">
        <f>+I15</f>
        <v>0</v>
      </c>
      <c r="J40" s="71"/>
      <c r="K40" s="72"/>
      <c r="L40" s="70">
        <f>+L15</f>
        <v>1884933525</v>
      </c>
      <c r="M40" s="71"/>
      <c r="N40" s="72"/>
      <c r="O40" s="70">
        <f>O15</f>
        <v>2644730911</v>
      </c>
      <c r="P40" s="70">
        <f t="shared" ref="P40:AE40" si="11">P15</f>
        <v>4.4183083787624353</v>
      </c>
      <c r="Q40" s="70">
        <f t="shared" si="11"/>
        <v>438822163</v>
      </c>
      <c r="R40" s="70">
        <f t="shared" si="11"/>
        <v>28.172680258661956</v>
      </c>
      <c r="S40" s="70">
        <f t="shared" si="11"/>
        <v>543455825</v>
      </c>
      <c r="T40" s="70">
        <f t="shared" si="11"/>
        <v>23.858019796999489</v>
      </c>
      <c r="U40" s="70">
        <f t="shared" si="11"/>
        <v>665896674</v>
      </c>
      <c r="V40" s="70">
        <f t="shared" si="11"/>
        <v>0</v>
      </c>
      <c r="W40" s="70">
        <f t="shared" si="11"/>
        <v>772121873</v>
      </c>
      <c r="X40" s="70">
        <f t="shared" si="11"/>
        <v>0</v>
      </c>
      <c r="Y40" s="70">
        <f t="shared" si="11"/>
        <v>2420296535</v>
      </c>
      <c r="Z40" s="70">
        <f t="shared" si="11"/>
        <v>0</v>
      </c>
      <c r="AA40" s="420">
        <f t="shared" si="11"/>
        <v>0.91513905060566669</v>
      </c>
      <c r="AB40" s="70">
        <f t="shared" si="11"/>
        <v>0</v>
      </c>
      <c r="AC40" s="70">
        <f t="shared" si="11"/>
        <v>4080817070</v>
      </c>
      <c r="AD40" s="70">
        <f t="shared" si="11"/>
        <v>0</v>
      </c>
      <c r="AE40" s="70">
        <f t="shared" si="11"/>
        <v>0</v>
      </c>
      <c r="AF40" s="433"/>
      <c r="AG40" s="62"/>
    </row>
    <row r="41" spans="1:33" s="63" customFormat="1" ht="35.1" customHeight="1">
      <c r="A41" s="426"/>
      <c r="B41" s="427"/>
      <c r="C41" s="427"/>
      <c r="D41" s="427"/>
      <c r="E41" s="427"/>
      <c r="F41" s="427"/>
      <c r="G41" s="427"/>
      <c r="H41" s="427"/>
      <c r="I41" s="428" t="s">
        <v>29</v>
      </c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9"/>
      <c r="Z41" s="211">
        <f>SUMPRODUCT(Z15:Z39,O15:O39)/O40</f>
        <v>0.99898341623761511</v>
      </c>
      <c r="AA41" s="74">
        <f>IFERROR(Y40/O40,0)</f>
        <v>0.91513905060566669</v>
      </c>
      <c r="AB41" s="75"/>
      <c r="AC41" s="76"/>
      <c r="AD41" s="77"/>
      <c r="AE41" s="77"/>
      <c r="AF41" s="433"/>
      <c r="AG41" s="62"/>
    </row>
    <row r="42" spans="1:33" s="63" customFormat="1" ht="35.1" customHeight="1">
      <c r="A42" s="78"/>
      <c r="B42" s="79"/>
      <c r="C42" s="79"/>
      <c r="D42" s="79"/>
      <c r="E42" s="79"/>
      <c r="F42" s="79"/>
      <c r="G42" s="79"/>
      <c r="H42" s="79"/>
      <c r="I42" s="428" t="s">
        <v>30</v>
      </c>
      <c r="J42" s="428"/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9"/>
      <c r="Z42" s="212" t="str">
        <f>IF(Z41&gt;0.9,"Sangat Tinggi",IF(Z41&gt;0.75,"Tinggi",IF(Z41&gt;0.65,"Sedang",IF(Z41&gt;0.5,"Rendah","Sangat Rendah"))))</f>
        <v>Sangat Tinggi</v>
      </c>
      <c r="AA42" s="77" t="str">
        <f>IF(AA41&gt;0.9,"Sangat Tinggi",IF(AA41&gt;0.75,"Tinggi",IF(AA41&gt;0.65,"Sedang",IF(AA41&gt;0.5,"Rendah","Sangat Rendah"))))</f>
        <v>Sangat Tinggi</v>
      </c>
      <c r="AB42" s="75"/>
      <c r="AC42" s="80"/>
      <c r="AD42" s="77"/>
      <c r="AE42" s="77"/>
      <c r="AF42" s="433"/>
      <c r="AG42" s="62"/>
    </row>
    <row r="43" spans="1:33" s="63" customFormat="1" ht="35.1" customHeight="1">
      <c r="A43" s="81"/>
      <c r="B43" s="82"/>
      <c r="C43" s="82"/>
      <c r="D43" s="82"/>
      <c r="E43" s="82"/>
      <c r="F43" s="82"/>
      <c r="G43" s="82"/>
      <c r="H43" s="82"/>
      <c r="I43" s="430" t="s">
        <v>31</v>
      </c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430"/>
      <c r="V43" s="430"/>
      <c r="W43" s="430"/>
      <c r="X43" s="430"/>
      <c r="Y43" s="431"/>
      <c r="Z43" s="213">
        <f>+(0+Z41*O40)/O40</f>
        <v>0.99898341623761511</v>
      </c>
      <c r="AA43" s="83">
        <f>(0+Y40)/O40</f>
        <v>0.91513905060566669</v>
      </c>
      <c r="AB43" s="84"/>
      <c r="AC43" s="85"/>
      <c r="AD43" s="86"/>
      <c r="AE43" s="86"/>
      <c r="AF43" s="433"/>
      <c r="AG43" s="87"/>
    </row>
    <row r="44" spans="1:33" s="63" customFormat="1" ht="35.1" customHeight="1">
      <c r="A44" s="78"/>
      <c r="B44" s="79"/>
      <c r="C44" s="79"/>
      <c r="D44" s="79"/>
      <c r="E44" s="79"/>
      <c r="F44" s="79"/>
      <c r="G44" s="79"/>
      <c r="H44" s="79"/>
      <c r="I44" s="88"/>
      <c r="J44" s="427" t="s">
        <v>32</v>
      </c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7"/>
      <c r="Y44" s="432"/>
      <c r="Z44" s="212" t="str">
        <f>IF(Z43&gt;0.9,"Sangat Tinggi",IF(Z43&gt;0.75,"Tinggi",IF(Z43&gt;0.65,"Sedang",IF(Z43&gt;0.5,"Rendah","Sangat Rendah"))))</f>
        <v>Sangat Tinggi</v>
      </c>
      <c r="AA44" s="77" t="str">
        <f>IF(AA43&gt;0.9,"Sangat Tinggi",IF(AA43&gt;0.75,"Tinggi",IF(AA43&gt;0.65,"Sedang",IF(AA43&gt;0.5,"Rendah","Sangat Rendah"))))</f>
        <v>Sangat Tinggi</v>
      </c>
      <c r="AB44" s="75"/>
      <c r="AC44" s="80"/>
      <c r="AD44" s="77"/>
      <c r="AE44" s="77"/>
      <c r="AF44" s="434"/>
      <c r="AG44" s="90"/>
    </row>
    <row r="45" spans="1:33" s="34" customFormat="1" ht="105.6" customHeight="1">
      <c r="A45" s="91">
        <v>2</v>
      </c>
      <c r="B45" s="92"/>
      <c r="C45" s="93"/>
      <c r="D45" s="94" t="s">
        <v>33</v>
      </c>
      <c r="E45" s="95" t="s">
        <v>34</v>
      </c>
      <c r="F45" s="95"/>
      <c r="G45" s="96"/>
      <c r="H45" s="97"/>
      <c r="I45" s="98">
        <f>+I62</f>
        <v>844000000</v>
      </c>
      <c r="J45" s="96"/>
      <c r="K45" s="99"/>
      <c r="L45" s="98">
        <f>+L62</f>
        <v>576246516</v>
      </c>
      <c r="M45" s="100"/>
      <c r="N45" s="101"/>
      <c r="O45" s="98">
        <f>+O62</f>
        <v>723676213</v>
      </c>
      <c r="P45" s="98"/>
      <c r="Q45" s="98">
        <f>+Q62</f>
        <v>0</v>
      </c>
      <c r="R45" s="98"/>
      <c r="S45" s="98">
        <f>+S62</f>
        <v>201502363</v>
      </c>
      <c r="T45" s="98"/>
      <c r="U45" s="98">
        <f>+U62</f>
        <v>52947860</v>
      </c>
      <c r="V45" s="98"/>
      <c r="W45" s="98">
        <f>+W62</f>
        <v>32600000</v>
      </c>
      <c r="X45" s="98"/>
      <c r="Y45" s="98">
        <f t="shared" ref="Y45:Y62" si="12">+Q45+S45+U45+W45</f>
        <v>287050223</v>
      </c>
      <c r="Z45" s="214"/>
      <c r="AA45" s="102">
        <f t="shared" ref="AA45:AA46" si="13">+Y45/O45*100%</f>
        <v>0.39665560072789074</v>
      </c>
      <c r="AB45" s="103"/>
      <c r="AC45" s="104">
        <f t="shared" ref="AC45:AC62" si="14">+L45+Y45</f>
        <v>863296739</v>
      </c>
      <c r="AD45" s="105" t="e">
        <f t="shared" ref="AD45:AD46" si="15">+AB45/G45*100%</f>
        <v>#DIV/0!</v>
      </c>
      <c r="AE45" s="106">
        <f t="shared" ref="AE45:AE62" si="16">+AC45/I45*100%</f>
        <v>1.0228634348341232</v>
      </c>
      <c r="AF45" s="433" t="s">
        <v>21</v>
      </c>
      <c r="AG45" s="107"/>
    </row>
    <row r="46" spans="1:33" s="63" customFormat="1" ht="63.75" customHeight="1">
      <c r="A46" s="108"/>
      <c r="B46" s="109"/>
      <c r="C46" s="110"/>
      <c r="D46" s="38" t="s">
        <v>35</v>
      </c>
      <c r="E46" s="379" t="s">
        <v>148</v>
      </c>
      <c r="F46" s="387"/>
      <c r="G46" s="39">
        <f>+G47</f>
        <v>5</v>
      </c>
      <c r="H46" s="40" t="s">
        <v>36</v>
      </c>
      <c r="I46" s="111">
        <f>I47+I49+I53+I59</f>
        <v>844000000</v>
      </c>
      <c r="J46" s="111">
        <f t="shared" ref="J46:O46" si="17">J47+J49+J53+J59</f>
        <v>3</v>
      </c>
      <c r="K46" s="111" t="e">
        <f t="shared" si="17"/>
        <v>#VALUE!</v>
      </c>
      <c r="L46" s="396">
        <f t="shared" si="17"/>
        <v>576246516</v>
      </c>
      <c r="M46" s="111">
        <f t="shared" si="17"/>
        <v>1</v>
      </c>
      <c r="N46" s="111" t="e">
        <f t="shared" si="17"/>
        <v>#VALUE!</v>
      </c>
      <c r="O46" s="396">
        <f t="shared" si="17"/>
        <v>723676213</v>
      </c>
      <c r="P46" s="396">
        <f t="shared" ref="P46" si="18">P47+P49+P53+P59</f>
        <v>0</v>
      </c>
      <c r="Q46" s="396">
        <f t="shared" ref="Q46" si="19">Q47+Q49+Q53+Q59</f>
        <v>0</v>
      </c>
      <c r="R46" s="396">
        <f t="shared" ref="R46" si="20">R47+R49+R53+R59</f>
        <v>2.6034162708076298</v>
      </c>
      <c r="S46" s="396">
        <f t="shared" ref="S46" si="21">S47+S49+S53+S59</f>
        <v>201502363</v>
      </c>
      <c r="T46" s="396">
        <f t="shared" ref="T46" si="22">T47+T49+T53+T59</f>
        <v>0.69478717747412688</v>
      </c>
      <c r="U46" s="396">
        <f t="shared" ref="U46" si="23">U47+U49+U53+U59</f>
        <v>52947860</v>
      </c>
      <c r="V46" s="396">
        <f t="shared" ref="V46" si="24">V47+V49+V53+V59</f>
        <v>5.7017965517182434</v>
      </c>
      <c r="W46" s="396">
        <f t="shared" ref="W46" si="25">W47+W49+W53+W59</f>
        <v>32600000</v>
      </c>
      <c r="X46" s="396">
        <f>+P46+R46+T46+V46</f>
        <v>9</v>
      </c>
      <c r="Y46" s="396">
        <f>+Q46+S46+U46+W46</f>
        <v>287050223</v>
      </c>
      <c r="Z46" s="210">
        <f t="shared" ref="Z46" si="26">+X46/M46</f>
        <v>9</v>
      </c>
      <c r="AA46" s="42">
        <f t="shared" si="13"/>
        <v>0.39665560072789074</v>
      </c>
      <c r="AB46" s="111">
        <f t="shared" ref="AB46" si="27">+J46+X46</f>
        <v>12</v>
      </c>
      <c r="AC46" s="43">
        <f>+L46+Y46</f>
        <v>863296739</v>
      </c>
      <c r="AD46" s="112">
        <f t="shared" si="15"/>
        <v>2.4</v>
      </c>
      <c r="AE46" s="44">
        <f t="shared" si="16"/>
        <v>1.0228634348341232</v>
      </c>
      <c r="AF46" s="433"/>
      <c r="AG46" s="62"/>
    </row>
    <row r="47" spans="1:33" s="63" customFormat="1" ht="53.25" customHeight="1">
      <c r="A47" s="113"/>
      <c r="B47" s="114"/>
      <c r="C47" s="115"/>
      <c r="D47" s="49" t="s">
        <v>37</v>
      </c>
      <c r="E47" s="380" t="s">
        <v>149</v>
      </c>
      <c r="F47" s="388"/>
      <c r="G47" s="50">
        <f>SUM(G48:G49)</f>
        <v>5</v>
      </c>
      <c r="H47" s="51" t="s">
        <v>36</v>
      </c>
      <c r="I47" s="52">
        <f>SUM(I48:I48)</f>
        <v>844000000</v>
      </c>
      <c r="J47" s="50">
        <f>SUM(J48:J49)</f>
        <v>3</v>
      </c>
      <c r="K47" s="51" t="s">
        <v>36</v>
      </c>
      <c r="L47" s="391">
        <v>68591232</v>
      </c>
      <c r="M47" s="50">
        <f>SUM(M48:M49)</f>
        <v>1</v>
      </c>
      <c r="N47" s="51" t="s">
        <v>36</v>
      </c>
      <c r="O47" s="401">
        <f>0+O48</f>
        <v>35009472</v>
      </c>
      <c r="P47" s="401">
        <f t="shared" ref="P47:W47" si="28">0+P48</f>
        <v>0</v>
      </c>
      <c r="Q47" s="401">
        <f t="shared" si="28"/>
        <v>0</v>
      </c>
      <c r="R47" s="401">
        <f t="shared" si="28"/>
        <v>0.15564359268257458</v>
      </c>
      <c r="S47" s="401">
        <f t="shared" si="28"/>
        <v>5449000</v>
      </c>
      <c r="T47" s="401">
        <f t="shared" si="28"/>
        <v>0</v>
      </c>
      <c r="U47" s="401">
        <f t="shared" si="28"/>
        <v>0</v>
      </c>
      <c r="V47" s="401">
        <f t="shared" si="28"/>
        <v>0.84435640731742545</v>
      </c>
      <c r="W47" s="401">
        <f t="shared" si="28"/>
        <v>0</v>
      </c>
      <c r="X47" s="391">
        <v>0</v>
      </c>
      <c r="Y47" s="391">
        <v>5449000</v>
      </c>
      <c r="Z47" s="418"/>
      <c r="AA47" s="418">
        <f t="shared" ref="AA47:AA61" si="29">IFERROR(Y47/O47,0)</f>
        <v>0.15564359268257458</v>
      </c>
      <c r="AB47" s="116"/>
      <c r="AC47" s="411">
        <v>74040232</v>
      </c>
      <c r="AD47" s="117"/>
      <c r="AE47" s="53">
        <v>0</v>
      </c>
      <c r="AF47" s="433"/>
      <c r="AG47" s="62"/>
    </row>
    <row r="48" spans="1:33" s="63" customFormat="1" ht="49.5">
      <c r="A48" s="54"/>
      <c r="B48" s="55"/>
      <c r="C48" s="56"/>
      <c r="D48" s="57" t="s">
        <v>38</v>
      </c>
      <c r="E48" s="381" t="s">
        <v>150</v>
      </c>
      <c r="F48" s="389" t="s">
        <v>151</v>
      </c>
      <c r="G48" s="58">
        <v>5</v>
      </c>
      <c r="H48" s="118" t="s">
        <v>36</v>
      </c>
      <c r="I48" s="60">
        <v>844000000</v>
      </c>
      <c r="J48" s="58">
        <v>3</v>
      </c>
      <c r="K48" s="118" t="s">
        <v>36</v>
      </c>
      <c r="L48" s="392">
        <v>68591232</v>
      </c>
      <c r="M48" s="58">
        <v>1</v>
      </c>
      <c r="N48" s="59" t="s">
        <v>36</v>
      </c>
      <c r="O48" s="402">
        <v>35009472</v>
      </c>
      <c r="P48" s="119"/>
      <c r="Q48" s="392"/>
      <c r="R48" s="403">
        <v>0.15564359268257458</v>
      </c>
      <c r="S48" s="404">
        <v>5449000</v>
      </c>
      <c r="T48" s="403"/>
      <c r="U48" s="404">
        <v>0</v>
      </c>
      <c r="V48" s="403">
        <v>0.84435640731742545</v>
      </c>
      <c r="W48" s="404"/>
      <c r="X48" s="415">
        <v>1</v>
      </c>
      <c r="Y48" s="392">
        <v>5449000</v>
      </c>
      <c r="Z48" s="482">
        <f>X48</f>
        <v>1</v>
      </c>
      <c r="AA48" s="419">
        <f t="shared" si="29"/>
        <v>0.15564359268257458</v>
      </c>
      <c r="AB48" s="119">
        <v>2</v>
      </c>
      <c r="AC48" s="412">
        <v>74040232</v>
      </c>
      <c r="AD48" s="120">
        <v>0</v>
      </c>
      <c r="AE48" s="61">
        <v>0</v>
      </c>
      <c r="AF48" s="433"/>
      <c r="AG48" s="62"/>
    </row>
    <row r="49" spans="1:33" s="63" customFormat="1" ht="53.25" customHeight="1">
      <c r="A49" s="113"/>
      <c r="B49" s="114"/>
      <c r="C49" s="115"/>
      <c r="D49" s="49" t="s">
        <v>37</v>
      </c>
      <c r="E49" s="382" t="s">
        <v>152</v>
      </c>
      <c r="F49" s="388"/>
      <c r="G49" s="50">
        <f>SUM(G50:G62)</f>
        <v>0</v>
      </c>
      <c r="H49" s="51" t="s">
        <v>36</v>
      </c>
      <c r="I49" s="374">
        <f>SUM(I50:I52)</f>
        <v>0</v>
      </c>
      <c r="J49" s="50">
        <f>SUM(J50:J62)</f>
        <v>0</v>
      </c>
      <c r="K49" s="51" t="s">
        <v>36</v>
      </c>
      <c r="L49" s="393">
        <v>0</v>
      </c>
      <c r="M49" s="50">
        <f>SUM(M50:M62)</f>
        <v>0</v>
      </c>
      <c r="N49" s="51" t="s">
        <v>36</v>
      </c>
      <c r="O49" s="401">
        <f>SUM(O50:O52)</f>
        <v>184839750</v>
      </c>
      <c r="P49" s="401">
        <f t="shared" ref="P49:W49" si="30">SUM(P50:P52)</f>
        <v>0</v>
      </c>
      <c r="Q49" s="401">
        <f t="shared" si="30"/>
        <v>0</v>
      </c>
      <c r="R49" s="401">
        <f t="shared" si="30"/>
        <v>6.1155225409836068E-2</v>
      </c>
      <c r="S49" s="401">
        <f t="shared" si="30"/>
        <v>5730000</v>
      </c>
      <c r="T49" s="401">
        <f t="shared" si="30"/>
        <v>0.14247890827083073</v>
      </c>
      <c r="U49" s="401">
        <f t="shared" si="30"/>
        <v>13170600</v>
      </c>
      <c r="V49" s="401">
        <f t="shared" si="30"/>
        <v>1.7963658663193334</v>
      </c>
      <c r="W49" s="401">
        <f t="shared" si="30"/>
        <v>3000000</v>
      </c>
      <c r="X49" s="393">
        <v>0</v>
      </c>
      <c r="Y49" s="393">
        <v>21900600</v>
      </c>
      <c r="Z49" s="418"/>
      <c r="AA49" s="418">
        <f t="shared" si="29"/>
        <v>0.11848425460432618</v>
      </c>
      <c r="AB49" s="116"/>
      <c r="AC49" s="411">
        <v>12504600</v>
      </c>
      <c r="AD49" s="117"/>
      <c r="AE49" s="53">
        <v>0</v>
      </c>
      <c r="AF49" s="433"/>
      <c r="AG49" s="62"/>
    </row>
    <row r="50" spans="1:33" s="63" customFormat="1" ht="66">
      <c r="A50" s="54"/>
      <c r="B50" s="350"/>
      <c r="C50" s="350"/>
      <c r="D50" s="351"/>
      <c r="E50" s="383" t="s">
        <v>153</v>
      </c>
      <c r="F50" s="383" t="s">
        <v>154</v>
      </c>
      <c r="G50" s="58"/>
      <c r="H50" s="352"/>
      <c r="I50" s="366"/>
      <c r="J50" s="353"/>
      <c r="K50" s="352"/>
      <c r="L50" s="398"/>
      <c r="M50" s="353"/>
      <c r="N50" s="354"/>
      <c r="O50" s="402">
        <v>93696000</v>
      </c>
      <c r="P50" s="397"/>
      <c r="Q50" s="398"/>
      <c r="R50" s="405">
        <v>6.1155225409836068E-2</v>
      </c>
      <c r="S50" s="406">
        <v>5730000</v>
      </c>
      <c r="T50" s="405">
        <v>7.2304047131147547E-2</v>
      </c>
      <c r="U50" s="410">
        <v>6774600</v>
      </c>
      <c r="V50" s="405">
        <v>0.86654072745901645</v>
      </c>
      <c r="W50" s="410"/>
      <c r="X50" s="416">
        <v>1</v>
      </c>
      <c r="Y50" s="398">
        <v>12504600</v>
      </c>
      <c r="Z50" s="482">
        <f>X50</f>
        <v>1</v>
      </c>
      <c r="AA50" s="419">
        <f t="shared" si="29"/>
        <v>0.13345927254098361</v>
      </c>
      <c r="AB50" s="355">
        <v>1</v>
      </c>
      <c r="AC50" s="413">
        <v>12504600</v>
      </c>
      <c r="AD50" s="120">
        <v>0</v>
      </c>
      <c r="AE50" s="61">
        <v>0</v>
      </c>
      <c r="AF50" s="433"/>
      <c r="AG50" s="62"/>
    </row>
    <row r="51" spans="1:33" s="63" customFormat="1" ht="99">
      <c r="A51" s="54"/>
      <c r="B51" s="350"/>
      <c r="C51" s="350"/>
      <c r="D51" s="351"/>
      <c r="E51" s="383" t="s">
        <v>155</v>
      </c>
      <c r="F51" s="383" t="s">
        <v>156</v>
      </c>
      <c r="G51" s="58"/>
      <c r="H51" s="352"/>
      <c r="I51" s="366"/>
      <c r="J51" s="353"/>
      <c r="K51" s="352"/>
      <c r="L51" s="398"/>
      <c r="M51" s="353"/>
      <c r="N51" s="354"/>
      <c r="O51" s="402">
        <v>0</v>
      </c>
      <c r="P51" s="397"/>
      <c r="Q51" s="398"/>
      <c r="R51" s="405"/>
      <c r="S51" s="406"/>
      <c r="T51" s="405"/>
      <c r="U51" s="410">
        <v>0</v>
      </c>
      <c r="V51" s="405"/>
      <c r="W51" s="410"/>
      <c r="X51" s="398">
        <v>0</v>
      </c>
      <c r="Y51" s="398">
        <v>0</v>
      </c>
      <c r="Z51" s="482">
        <f t="shared" ref="Z51:Z61" si="31">X51</f>
        <v>0</v>
      </c>
      <c r="AA51" s="419">
        <f t="shared" si="29"/>
        <v>0</v>
      </c>
      <c r="AB51" s="355">
        <v>0</v>
      </c>
      <c r="AC51" s="413">
        <v>0</v>
      </c>
      <c r="AD51" s="120">
        <v>0</v>
      </c>
      <c r="AE51" s="61">
        <v>0</v>
      </c>
      <c r="AF51" s="433"/>
      <c r="AG51" s="62"/>
    </row>
    <row r="52" spans="1:33" s="63" customFormat="1" ht="66">
      <c r="A52" s="54"/>
      <c r="B52" s="350"/>
      <c r="C52" s="350"/>
      <c r="D52" s="351"/>
      <c r="E52" s="383" t="s">
        <v>157</v>
      </c>
      <c r="F52" s="383" t="s">
        <v>158</v>
      </c>
      <c r="G52" s="58"/>
      <c r="H52" s="352"/>
      <c r="I52" s="366"/>
      <c r="J52" s="353"/>
      <c r="K52" s="352"/>
      <c r="L52" s="398"/>
      <c r="M52" s="353"/>
      <c r="N52" s="354"/>
      <c r="O52" s="402">
        <v>91143750</v>
      </c>
      <c r="P52" s="397"/>
      <c r="Q52" s="398"/>
      <c r="R52" s="405"/>
      <c r="S52" s="406"/>
      <c r="T52" s="405">
        <v>7.0174861139683187E-2</v>
      </c>
      <c r="U52" s="410">
        <v>6396000</v>
      </c>
      <c r="V52" s="405">
        <v>0.92982513886031681</v>
      </c>
      <c r="W52" s="410">
        <v>3000000</v>
      </c>
      <c r="X52" s="416">
        <v>1</v>
      </c>
      <c r="Y52" s="398">
        <v>9396000</v>
      </c>
      <c r="Z52" s="482">
        <f t="shared" si="31"/>
        <v>1</v>
      </c>
      <c r="AA52" s="419">
        <f t="shared" si="29"/>
        <v>0.10308989919769594</v>
      </c>
      <c r="AB52" s="355">
        <v>1</v>
      </c>
      <c r="AC52" s="413">
        <v>9396000</v>
      </c>
      <c r="AD52" s="120">
        <v>0</v>
      </c>
      <c r="AE52" s="61">
        <v>0</v>
      </c>
      <c r="AF52" s="433"/>
      <c r="AG52" s="62"/>
    </row>
    <row r="53" spans="1:33" s="63" customFormat="1" ht="53.25" customHeight="1">
      <c r="A53" s="113"/>
      <c r="B53" s="114"/>
      <c r="C53" s="115"/>
      <c r="D53" s="49" t="s">
        <v>37</v>
      </c>
      <c r="E53" s="382" t="s">
        <v>159</v>
      </c>
      <c r="F53" s="388"/>
      <c r="G53" s="50">
        <f>SUM(G62:G66)</f>
        <v>0</v>
      </c>
      <c r="H53" s="51" t="s">
        <v>36</v>
      </c>
      <c r="I53" s="375">
        <f>SUM(I54:I58)</f>
        <v>0</v>
      </c>
      <c r="J53" s="50">
        <f>SUM(J62:J66)</f>
        <v>0</v>
      </c>
      <c r="K53" s="51" t="s">
        <v>36</v>
      </c>
      <c r="L53" s="399">
        <v>435771486</v>
      </c>
      <c r="M53" s="50">
        <f>SUM(M62:M66)</f>
        <v>0</v>
      </c>
      <c r="N53" s="51" t="s">
        <v>36</v>
      </c>
      <c r="O53" s="401">
        <f>SUM(O54:O58)</f>
        <v>362456463</v>
      </c>
      <c r="P53" s="401">
        <f t="shared" ref="P53:W53" si="32">SUM(P54:P58)</f>
        <v>0</v>
      </c>
      <c r="Q53" s="401">
        <f t="shared" si="32"/>
        <v>0</v>
      </c>
      <c r="R53" s="401">
        <f t="shared" si="32"/>
        <v>2.0475994654055718</v>
      </c>
      <c r="S53" s="401">
        <f t="shared" si="32"/>
        <v>170514363</v>
      </c>
      <c r="T53" s="401">
        <f t="shared" si="32"/>
        <v>0.14266103444461564</v>
      </c>
      <c r="U53" s="401">
        <f t="shared" si="32"/>
        <v>13946260</v>
      </c>
      <c r="V53" s="401">
        <f t="shared" si="32"/>
        <v>1.8097395001498122</v>
      </c>
      <c r="W53" s="401">
        <f t="shared" si="32"/>
        <v>29600000</v>
      </c>
      <c r="X53" s="399">
        <v>0</v>
      </c>
      <c r="Y53" s="399">
        <v>214060623</v>
      </c>
      <c r="Z53" s="482">
        <f t="shared" si="31"/>
        <v>0</v>
      </c>
      <c r="AA53" s="418">
        <f t="shared" si="29"/>
        <v>0.59058299368771361</v>
      </c>
      <c r="AB53" s="116"/>
      <c r="AC53" s="411">
        <v>107075000</v>
      </c>
      <c r="AD53" s="117"/>
      <c r="AE53" s="53">
        <v>0</v>
      </c>
      <c r="AF53" s="433"/>
      <c r="AG53" s="62"/>
    </row>
    <row r="54" spans="1:33" s="63" customFormat="1" ht="53.25" customHeight="1">
      <c r="A54" s="54"/>
      <c r="B54" s="350"/>
      <c r="C54" s="350"/>
      <c r="D54" s="358"/>
      <c r="E54" s="383" t="s">
        <v>160</v>
      </c>
      <c r="F54" s="383" t="s">
        <v>161</v>
      </c>
      <c r="G54" s="360"/>
      <c r="H54" s="359"/>
      <c r="I54" s="376"/>
      <c r="J54" s="361"/>
      <c r="K54" s="359"/>
      <c r="L54" s="394">
        <v>35465000</v>
      </c>
      <c r="M54" s="361"/>
      <c r="N54" s="359"/>
      <c r="O54" s="402">
        <v>71610000</v>
      </c>
      <c r="P54" s="400"/>
      <c r="Q54" s="394"/>
      <c r="R54" s="407">
        <v>1</v>
      </c>
      <c r="S54" s="408">
        <v>71610000</v>
      </c>
      <c r="T54" s="407"/>
      <c r="U54" s="409">
        <v>0</v>
      </c>
      <c r="V54" s="407"/>
      <c r="W54" s="409"/>
      <c r="X54" s="394">
        <v>1</v>
      </c>
      <c r="Y54" s="394">
        <v>71610000</v>
      </c>
      <c r="Z54" s="482">
        <f t="shared" si="31"/>
        <v>1</v>
      </c>
      <c r="AA54" s="419">
        <f t="shared" si="29"/>
        <v>1</v>
      </c>
      <c r="AB54" s="362">
        <v>2</v>
      </c>
      <c r="AC54" s="414">
        <v>107075000</v>
      </c>
      <c r="AD54" s="363">
        <v>0</v>
      </c>
      <c r="AE54" s="77">
        <v>0</v>
      </c>
      <c r="AF54" s="433"/>
      <c r="AG54" s="62"/>
    </row>
    <row r="55" spans="1:33" s="63" customFormat="1" ht="53.25" customHeight="1">
      <c r="A55" s="54"/>
      <c r="B55" s="350"/>
      <c r="C55" s="350"/>
      <c r="D55" s="358"/>
      <c r="E55" s="383" t="s">
        <v>162</v>
      </c>
      <c r="F55" s="383" t="s">
        <v>163</v>
      </c>
      <c r="G55" s="360"/>
      <c r="H55" s="359"/>
      <c r="I55" s="376"/>
      <c r="J55" s="361"/>
      <c r="K55" s="359"/>
      <c r="L55" s="394"/>
      <c r="M55" s="361"/>
      <c r="N55" s="359"/>
      <c r="O55" s="402">
        <v>97270000</v>
      </c>
      <c r="P55" s="400"/>
      <c r="Q55" s="394"/>
      <c r="R55" s="407">
        <v>4.7599465405572118E-2</v>
      </c>
      <c r="S55" s="408">
        <v>4630000</v>
      </c>
      <c r="T55" s="407">
        <v>0.10840032898118639</v>
      </c>
      <c r="U55" s="409">
        <v>10544100</v>
      </c>
      <c r="V55" s="407">
        <v>0.84400020561324152</v>
      </c>
      <c r="W55" s="409">
        <v>29600000</v>
      </c>
      <c r="X55" s="417">
        <v>1</v>
      </c>
      <c r="Y55" s="394">
        <v>44774100</v>
      </c>
      <c r="Z55" s="482">
        <f t="shared" si="31"/>
        <v>1</v>
      </c>
      <c r="AA55" s="419">
        <f t="shared" si="29"/>
        <v>0.46030739179603164</v>
      </c>
      <c r="AB55" s="362">
        <v>1</v>
      </c>
      <c r="AC55" s="414">
        <v>44774100</v>
      </c>
      <c r="AD55" s="363">
        <v>1</v>
      </c>
      <c r="AE55" s="77">
        <v>0</v>
      </c>
      <c r="AF55" s="433"/>
      <c r="AG55" s="62"/>
    </row>
    <row r="56" spans="1:33" s="63" customFormat="1" ht="53.25" customHeight="1">
      <c r="A56" s="54"/>
      <c r="B56" s="350"/>
      <c r="C56" s="350"/>
      <c r="D56" s="358"/>
      <c r="E56" s="383" t="s">
        <v>164</v>
      </c>
      <c r="F56" s="383" t="s">
        <v>165</v>
      </c>
      <c r="G56" s="360"/>
      <c r="H56" s="359"/>
      <c r="I56" s="376"/>
      <c r="J56" s="361"/>
      <c r="K56" s="359"/>
      <c r="L56" s="394">
        <v>400306486</v>
      </c>
      <c r="M56" s="361"/>
      <c r="N56" s="359"/>
      <c r="O56" s="402">
        <v>94274363</v>
      </c>
      <c r="P56" s="400"/>
      <c r="Q56" s="394"/>
      <c r="R56" s="407">
        <v>1</v>
      </c>
      <c r="S56" s="408">
        <v>94274363</v>
      </c>
      <c r="T56" s="407"/>
      <c r="U56" s="409">
        <v>0</v>
      </c>
      <c r="V56" s="407"/>
      <c r="W56" s="409"/>
      <c r="X56" s="394">
        <v>1</v>
      </c>
      <c r="Y56" s="394">
        <v>94274363</v>
      </c>
      <c r="Z56" s="482">
        <f t="shared" si="31"/>
        <v>1</v>
      </c>
      <c r="AA56" s="419">
        <f t="shared" si="29"/>
        <v>1</v>
      </c>
      <c r="AB56" s="362">
        <v>2</v>
      </c>
      <c r="AC56" s="414">
        <v>494580849</v>
      </c>
      <c r="AD56" s="363">
        <v>0</v>
      </c>
      <c r="AE56" s="77">
        <v>0</v>
      </c>
      <c r="AF56" s="433"/>
      <c r="AG56" s="62"/>
    </row>
    <row r="57" spans="1:33" s="63" customFormat="1" ht="53.25" customHeight="1">
      <c r="A57" s="54"/>
      <c r="B57" s="350"/>
      <c r="C57" s="350"/>
      <c r="D57" s="358"/>
      <c r="E57" s="383" t="s">
        <v>166</v>
      </c>
      <c r="F57" s="383" t="s">
        <v>167</v>
      </c>
      <c r="G57" s="360"/>
      <c r="H57" s="359"/>
      <c r="I57" s="376"/>
      <c r="J57" s="361"/>
      <c r="K57" s="359"/>
      <c r="L57" s="394"/>
      <c r="M57" s="361"/>
      <c r="N57" s="359"/>
      <c r="O57" s="402">
        <v>99302100</v>
      </c>
      <c r="P57" s="400"/>
      <c r="Q57" s="394"/>
      <c r="R57" s="407"/>
      <c r="S57" s="408"/>
      <c r="T57" s="407">
        <v>3.426070546342927E-2</v>
      </c>
      <c r="U57" s="409">
        <v>3402160</v>
      </c>
      <c r="V57" s="407">
        <v>0.9657392945365707</v>
      </c>
      <c r="W57" s="409"/>
      <c r="X57" s="417">
        <v>1</v>
      </c>
      <c r="Y57" s="394">
        <v>3402160</v>
      </c>
      <c r="Z57" s="482">
        <f t="shared" si="31"/>
        <v>1</v>
      </c>
      <c r="AA57" s="419">
        <f>IFERROR(Y57/O57,0)</f>
        <v>3.426070546342927E-2</v>
      </c>
      <c r="AB57" s="362">
        <v>1</v>
      </c>
      <c r="AC57" s="414">
        <v>3402160</v>
      </c>
      <c r="AD57" s="363">
        <v>0</v>
      </c>
      <c r="AE57" s="77">
        <v>0</v>
      </c>
      <c r="AF57" s="433"/>
      <c r="AG57" s="62"/>
    </row>
    <row r="58" spans="1:33" s="63" customFormat="1" ht="53.25" customHeight="1">
      <c r="A58" s="54"/>
      <c r="B58" s="350"/>
      <c r="C58" s="350"/>
      <c r="D58" s="358"/>
      <c r="E58" s="383" t="s">
        <v>168</v>
      </c>
      <c r="F58" s="383" t="s">
        <v>169</v>
      </c>
      <c r="G58" s="360"/>
      <c r="H58" s="359"/>
      <c r="I58" s="376"/>
      <c r="J58" s="361"/>
      <c r="K58" s="359"/>
      <c r="L58" s="394"/>
      <c r="M58" s="361"/>
      <c r="N58" s="359"/>
      <c r="O58" s="402">
        <v>0</v>
      </c>
      <c r="P58" s="400"/>
      <c r="Q58" s="394"/>
      <c r="R58" s="407"/>
      <c r="S58" s="408"/>
      <c r="T58" s="407"/>
      <c r="U58" s="409">
        <v>0</v>
      </c>
      <c r="V58" s="407"/>
      <c r="W58" s="409"/>
      <c r="X58" s="394">
        <v>0</v>
      </c>
      <c r="Y58" s="394">
        <v>0</v>
      </c>
      <c r="Z58" s="482">
        <f t="shared" si="31"/>
        <v>0</v>
      </c>
      <c r="AA58" s="419">
        <f t="shared" ref="Z57:AA58" si="33">IFERROR(Y58/O58,0)</f>
        <v>0</v>
      </c>
      <c r="AB58" s="362">
        <v>0</v>
      </c>
      <c r="AC58" s="414">
        <v>0</v>
      </c>
      <c r="AD58" s="363">
        <v>0</v>
      </c>
      <c r="AE58" s="77">
        <v>0</v>
      </c>
      <c r="AF58" s="433"/>
      <c r="AG58" s="62"/>
    </row>
    <row r="59" spans="1:33" s="63" customFormat="1" ht="53.25" customHeight="1">
      <c r="A59" s="113"/>
      <c r="B59" s="114"/>
      <c r="C59" s="115"/>
      <c r="D59" s="49" t="s">
        <v>37</v>
      </c>
      <c r="E59" s="384" t="s">
        <v>170</v>
      </c>
      <c r="F59" s="388"/>
      <c r="G59" s="50">
        <f>SUM(G68:G72)</f>
        <v>0</v>
      </c>
      <c r="H59" s="356" t="s">
        <v>36</v>
      </c>
      <c r="I59" s="377">
        <f>SUM(I60:I61)</f>
        <v>0</v>
      </c>
      <c r="J59" s="357">
        <f>SUM(J68:J72)</f>
        <v>0</v>
      </c>
      <c r="K59" s="356" t="s">
        <v>36</v>
      </c>
      <c r="L59" s="395">
        <v>71883798</v>
      </c>
      <c r="M59" s="357">
        <f>SUM(M68:M72)</f>
        <v>0</v>
      </c>
      <c r="N59" s="356" t="s">
        <v>36</v>
      </c>
      <c r="O59" s="401">
        <f>SUM(O60:O61)</f>
        <v>141370528</v>
      </c>
      <c r="P59" s="401">
        <f t="shared" ref="P59:W59" si="34">SUM(P60:P61)</f>
        <v>0</v>
      </c>
      <c r="Q59" s="401">
        <f t="shared" si="34"/>
        <v>0</v>
      </c>
      <c r="R59" s="401">
        <f t="shared" si="34"/>
        <v>0.33901798730964744</v>
      </c>
      <c r="S59" s="401">
        <f t="shared" si="34"/>
        <v>19809000</v>
      </c>
      <c r="T59" s="401">
        <f t="shared" si="34"/>
        <v>0.40964723475868048</v>
      </c>
      <c r="U59" s="401">
        <f t="shared" si="34"/>
        <v>25831000</v>
      </c>
      <c r="V59" s="401">
        <f t="shared" si="34"/>
        <v>1.2513347779316719</v>
      </c>
      <c r="W59" s="401">
        <f t="shared" si="34"/>
        <v>0</v>
      </c>
      <c r="X59" s="395">
        <v>0</v>
      </c>
      <c r="Y59" s="395">
        <v>45640000</v>
      </c>
      <c r="Z59" s="482">
        <f t="shared" si="31"/>
        <v>0</v>
      </c>
      <c r="AA59" s="418">
        <f t="shared" si="29"/>
        <v>0.32283956667403829</v>
      </c>
      <c r="AB59" s="378"/>
      <c r="AC59" s="411">
        <v>6413000</v>
      </c>
      <c r="AD59" s="117"/>
      <c r="AE59" s="53">
        <v>0</v>
      </c>
      <c r="AF59" s="433"/>
      <c r="AG59" s="62"/>
    </row>
    <row r="60" spans="1:33" s="63" customFormat="1" ht="53.25" customHeight="1">
      <c r="A60" s="54"/>
      <c r="B60" s="350"/>
      <c r="C60" s="350"/>
      <c r="D60" s="358"/>
      <c r="E60" s="385" t="s">
        <v>171</v>
      </c>
      <c r="F60" s="390" t="s">
        <v>172</v>
      </c>
      <c r="G60" s="360"/>
      <c r="H60" s="359"/>
      <c r="I60" s="376"/>
      <c r="J60" s="361"/>
      <c r="K60" s="359"/>
      <c r="L60" s="394"/>
      <c r="M60" s="361"/>
      <c r="N60" s="359"/>
      <c r="O60" s="402">
        <v>82940000</v>
      </c>
      <c r="P60" s="400"/>
      <c r="Q60" s="394"/>
      <c r="R60" s="407"/>
      <c r="S60" s="409"/>
      <c r="T60" s="407">
        <v>7.7320954907161801E-2</v>
      </c>
      <c r="U60" s="409">
        <v>6413000</v>
      </c>
      <c r="V60" s="407">
        <v>0.92267904509283816</v>
      </c>
      <c r="W60" s="409"/>
      <c r="X60" s="417">
        <v>1</v>
      </c>
      <c r="Y60" s="394">
        <v>6413000</v>
      </c>
      <c r="Z60" s="482">
        <f t="shared" si="31"/>
        <v>1</v>
      </c>
      <c r="AA60" s="419">
        <f t="shared" si="29"/>
        <v>7.7320954907161801E-2</v>
      </c>
      <c r="AB60" s="362">
        <v>1</v>
      </c>
      <c r="AC60" s="414">
        <v>6413000</v>
      </c>
      <c r="AD60" s="363">
        <v>0</v>
      </c>
      <c r="AE60" s="77">
        <v>0</v>
      </c>
      <c r="AF60" s="433"/>
      <c r="AG60" s="62"/>
    </row>
    <row r="61" spans="1:33" s="63" customFormat="1" ht="53.25" customHeight="1">
      <c r="A61" s="54"/>
      <c r="B61" s="350"/>
      <c r="C61" s="350"/>
      <c r="D61" s="358"/>
      <c r="E61" s="386" t="s">
        <v>173</v>
      </c>
      <c r="F61" s="390" t="s">
        <v>174</v>
      </c>
      <c r="G61" s="360"/>
      <c r="H61" s="359"/>
      <c r="I61" s="376"/>
      <c r="J61" s="361"/>
      <c r="K61" s="359"/>
      <c r="L61" s="394">
        <v>71883798</v>
      </c>
      <c r="M61" s="361"/>
      <c r="N61" s="359"/>
      <c r="O61" s="402">
        <v>58430528</v>
      </c>
      <c r="P61" s="400"/>
      <c r="Q61" s="394"/>
      <c r="R61" s="407">
        <v>0.33901798730964744</v>
      </c>
      <c r="S61" s="409">
        <v>19809000</v>
      </c>
      <c r="T61" s="407">
        <v>0.33232627985151869</v>
      </c>
      <c r="U61" s="409">
        <v>19418000</v>
      </c>
      <c r="V61" s="407">
        <v>0.32865573283883387</v>
      </c>
      <c r="W61" s="409"/>
      <c r="X61" s="376">
        <v>1</v>
      </c>
      <c r="Y61" s="394">
        <v>39227000</v>
      </c>
      <c r="Z61" s="482">
        <f t="shared" si="31"/>
        <v>1</v>
      </c>
      <c r="AA61" s="419">
        <f t="shared" si="29"/>
        <v>0.67134426716116613</v>
      </c>
      <c r="AB61" s="362">
        <v>2</v>
      </c>
      <c r="AC61" s="414">
        <v>111110798</v>
      </c>
      <c r="AD61" s="363">
        <v>0</v>
      </c>
      <c r="AE61" s="77">
        <v>0</v>
      </c>
      <c r="AF61" s="433"/>
      <c r="AG61" s="62"/>
    </row>
    <row r="62" spans="1:33" s="63" customFormat="1" ht="30" customHeight="1">
      <c r="A62" s="423" t="s">
        <v>28</v>
      </c>
      <c r="B62" s="424"/>
      <c r="C62" s="424"/>
      <c r="D62" s="424"/>
      <c r="E62" s="424"/>
      <c r="F62" s="425"/>
      <c r="G62" s="121"/>
      <c r="H62" s="122"/>
      <c r="I62" s="123">
        <f>+I46</f>
        <v>844000000</v>
      </c>
      <c r="J62" s="124"/>
      <c r="K62" s="124"/>
      <c r="L62" s="123">
        <f>+L46</f>
        <v>576246516</v>
      </c>
      <c r="M62" s="124"/>
      <c r="N62" s="124"/>
      <c r="O62" s="123">
        <f>+O46</f>
        <v>723676213</v>
      </c>
      <c r="P62" s="123"/>
      <c r="Q62" s="123">
        <f>+Q46</f>
        <v>0</v>
      </c>
      <c r="R62" s="123"/>
      <c r="S62" s="123">
        <f>+S46</f>
        <v>201502363</v>
      </c>
      <c r="T62" s="123"/>
      <c r="U62" s="123">
        <f>+U46</f>
        <v>52947860</v>
      </c>
      <c r="V62" s="123"/>
      <c r="W62" s="123">
        <f>+W46</f>
        <v>32600000</v>
      </c>
      <c r="X62" s="125"/>
      <c r="Y62" s="125">
        <f t="shared" si="12"/>
        <v>287050223</v>
      </c>
      <c r="Z62" s="215"/>
      <c r="AA62" s="126">
        <f>+Y62/O62*100%</f>
        <v>0.39665560072789074</v>
      </c>
      <c r="AB62" s="127"/>
      <c r="AC62" s="128">
        <f t="shared" si="14"/>
        <v>863296739</v>
      </c>
      <c r="AD62" s="129"/>
      <c r="AE62" s="130">
        <f t="shared" si="16"/>
        <v>1.0228634348341232</v>
      </c>
      <c r="AF62" s="433"/>
      <c r="AG62" s="131"/>
    </row>
    <row r="63" spans="1:33" s="63" customFormat="1" ht="35.1" customHeight="1">
      <c r="A63" s="426"/>
      <c r="B63" s="427"/>
      <c r="C63" s="427"/>
      <c r="D63" s="427"/>
      <c r="E63" s="427"/>
      <c r="F63" s="427"/>
      <c r="G63" s="427"/>
      <c r="H63" s="427"/>
      <c r="I63" s="428" t="s">
        <v>29</v>
      </c>
      <c r="J63" s="428"/>
      <c r="K63" s="428"/>
      <c r="L63" s="428"/>
      <c r="M63" s="428"/>
      <c r="N63" s="428"/>
      <c r="O63" s="428"/>
      <c r="P63" s="428"/>
      <c r="Q63" s="428"/>
      <c r="R63" s="428"/>
      <c r="S63" s="428"/>
      <c r="T63" s="428"/>
      <c r="U63" s="428"/>
      <c r="V63" s="428"/>
      <c r="W63" s="428"/>
      <c r="X63" s="428"/>
      <c r="Y63" s="429"/>
      <c r="Z63" s="211">
        <f>SUMPRODUCT(Z47:Z61,O47:O61)/O62</f>
        <v>1</v>
      </c>
      <c r="AA63" s="74">
        <f>IFERROR(Y62/O62,0)</f>
        <v>0.39665560072789074</v>
      </c>
      <c r="AB63" s="75"/>
      <c r="AC63" s="80"/>
      <c r="AD63" s="77"/>
      <c r="AE63" s="77"/>
      <c r="AF63" s="433"/>
      <c r="AG63" s="62"/>
    </row>
    <row r="64" spans="1:33" s="63" customFormat="1" ht="35.1" customHeight="1">
      <c r="A64" s="78"/>
      <c r="B64" s="79"/>
      <c r="C64" s="79"/>
      <c r="D64" s="79"/>
      <c r="E64" s="79"/>
      <c r="F64" s="79"/>
      <c r="G64" s="79"/>
      <c r="H64" s="79"/>
      <c r="I64" s="428" t="s">
        <v>30</v>
      </c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9"/>
      <c r="Z64" s="212" t="str">
        <f>IF(Z63&gt;0.9,"Sangat Tinggi",IF(Z63&gt;0.75,"Tinggi",IF(Z63&gt;0.65,"Sedang",IF(Z63&gt;0.5,"Rendah","Sangat Rendah"))))</f>
        <v>Sangat Tinggi</v>
      </c>
      <c r="AA64" s="77" t="str">
        <f>IF(AA63&gt;0.9,"Sangat Tinggi",IF(AA63&gt;0.75,"Tinggi",IF(AA63&gt;0.65,"Sedang",IF(AA63&gt;0.5,"Rendah","Sangat Rendah"))))</f>
        <v>Sangat Rendah</v>
      </c>
      <c r="AB64" s="75"/>
      <c r="AC64" s="80"/>
      <c r="AD64" s="77"/>
      <c r="AE64" s="77"/>
      <c r="AF64" s="433"/>
      <c r="AG64" s="62"/>
    </row>
    <row r="65" spans="1:33" s="63" customFormat="1" ht="35.1" customHeight="1">
      <c r="A65" s="81"/>
      <c r="B65" s="82"/>
      <c r="C65" s="82"/>
      <c r="D65" s="82"/>
      <c r="E65" s="82"/>
      <c r="F65" s="82"/>
      <c r="G65" s="82"/>
      <c r="H65" s="82"/>
      <c r="I65" s="430" t="s">
        <v>31</v>
      </c>
      <c r="J65" s="430"/>
      <c r="K65" s="430"/>
      <c r="L65" s="430"/>
      <c r="M65" s="430"/>
      <c r="N65" s="430"/>
      <c r="O65" s="430"/>
      <c r="P65" s="430"/>
      <c r="Q65" s="430"/>
      <c r="R65" s="430"/>
      <c r="S65" s="430"/>
      <c r="T65" s="430"/>
      <c r="U65" s="430"/>
      <c r="V65" s="430"/>
      <c r="W65" s="430"/>
      <c r="X65" s="430"/>
      <c r="Y65" s="431"/>
      <c r="Z65" s="213">
        <f>+(0+Z63*O62)/O62</f>
        <v>1</v>
      </c>
      <c r="AA65" s="83">
        <f>(0+Y62)/O62</f>
        <v>0.39665560072789074</v>
      </c>
      <c r="AB65" s="84"/>
      <c r="AC65" s="85"/>
      <c r="AD65" s="86"/>
      <c r="AE65" s="86"/>
      <c r="AF65" s="433"/>
      <c r="AG65" s="87"/>
    </row>
    <row r="66" spans="1:33" s="63" customFormat="1" ht="35.1" customHeight="1">
      <c r="A66" s="78"/>
      <c r="B66" s="79"/>
      <c r="C66" s="79"/>
      <c r="D66" s="79"/>
      <c r="E66" s="79"/>
      <c r="F66" s="79"/>
      <c r="G66" s="79"/>
      <c r="H66" s="79"/>
      <c r="I66" s="73"/>
      <c r="J66" s="427" t="s">
        <v>32</v>
      </c>
      <c r="K66" s="427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  <c r="X66" s="427"/>
      <c r="Y66" s="432"/>
      <c r="Z66" s="212" t="str">
        <f>IF(Z65&gt;0.9,"Sangat Tinggi",IF(Z65&gt;0.75,"Tinggi",IF(Z65&gt;0.65,"Sedang",IF(Z65&gt;0.5,"Rendah","Sangat Rendah"))))</f>
        <v>Sangat Tinggi</v>
      </c>
      <c r="AA66" s="77" t="str">
        <f>IF(AA65&gt;0.9,"Sangat Tinggi",IF(AA65&gt;0.75,"Tinggi",IF(AA65&gt;0.65,"Sedang",IF(AA65&gt;0.5,"Rendah","Sangat Rendah"))))</f>
        <v>Sangat Rendah</v>
      </c>
      <c r="AB66" s="75"/>
      <c r="AC66" s="80"/>
      <c r="AD66" s="77"/>
      <c r="AE66" s="77"/>
      <c r="AF66" s="433"/>
      <c r="AG66" s="132"/>
    </row>
    <row r="67" spans="1:33" s="63" customFormat="1" ht="35.1" customHeight="1">
      <c r="A67" s="133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216"/>
      <c r="AA67" s="135"/>
      <c r="AB67" s="136"/>
      <c r="AC67" s="137"/>
      <c r="AD67" s="138"/>
      <c r="AE67" s="139"/>
      <c r="AF67" s="433"/>
      <c r="AG67" s="140"/>
    </row>
    <row r="68" spans="1:33" s="63" customFormat="1" ht="35.1" customHeight="1">
      <c r="A68" s="133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216"/>
      <c r="AA68" s="135"/>
      <c r="AB68" s="136"/>
      <c r="AC68" s="137"/>
      <c r="AD68" s="138"/>
      <c r="AE68" s="139"/>
      <c r="AF68" s="433"/>
      <c r="AG68" s="140"/>
    </row>
    <row r="69" spans="1:33" s="150" customFormat="1" ht="30" customHeight="1">
      <c r="A69" s="141" t="s">
        <v>39</v>
      </c>
      <c r="B69" s="484" t="s">
        <v>39</v>
      </c>
      <c r="C69" s="485"/>
      <c r="D69" s="483"/>
      <c r="E69" s="487" t="s">
        <v>175</v>
      </c>
      <c r="F69" s="142"/>
      <c r="G69" s="143"/>
      <c r="H69" s="143"/>
      <c r="I69" s="144"/>
      <c r="J69" s="144"/>
      <c r="K69" s="144"/>
      <c r="L69" s="144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34"/>
      <c r="Y69" s="134"/>
      <c r="Z69" s="217"/>
      <c r="AA69" s="145"/>
      <c r="AB69" s="136"/>
      <c r="AC69" s="146"/>
      <c r="AD69" s="147"/>
      <c r="AE69" s="148"/>
      <c r="AF69" s="433"/>
      <c r="AG69" s="149"/>
    </row>
    <row r="70" spans="1:33" s="150" customFormat="1" ht="30" customHeight="1">
      <c r="A70" s="151" t="s">
        <v>40</v>
      </c>
      <c r="B70" s="484" t="s">
        <v>40</v>
      </c>
      <c r="C70" s="485"/>
      <c r="D70" s="486"/>
      <c r="E70" s="487" t="s">
        <v>176</v>
      </c>
      <c r="F70" s="142"/>
      <c r="G70" s="152"/>
      <c r="H70" s="152"/>
      <c r="I70" s="153"/>
      <c r="J70" s="153"/>
      <c r="K70" s="153"/>
      <c r="L70" s="153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5"/>
      <c r="Y70" s="155"/>
      <c r="Z70" s="218"/>
      <c r="AA70" s="156"/>
      <c r="AB70" s="157"/>
      <c r="AC70" s="158"/>
      <c r="AD70" s="159"/>
      <c r="AE70" s="160"/>
      <c r="AF70" s="433"/>
      <c r="AG70" s="161"/>
    </row>
    <row r="71" spans="1:33" s="150" customFormat="1" ht="30" customHeight="1">
      <c r="A71" s="151" t="s">
        <v>41</v>
      </c>
      <c r="B71" s="484" t="s">
        <v>41</v>
      </c>
      <c r="C71" s="485"/>
      <c r="D71" s="486"/>
      <c r="E71" s="487" t="s">
        <v>177</v>
      </c>
      <c r="F71" s="142"/>
      <c r="G71" s="152"/>
      <c r="H71" s="152"/>
      <c r="I71" s="153"/>
      <c r="J71" s="153"/>
      <c r="K71" s="153"/>
      <c r="L71" s="153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5"/>
      <c r="Y71" s="155"/>
      <c r="Z71" s="218"/>
      <c r="AA71" s="156"/>
      <c r="AB71" s="157"/>
      <c r="AC71" s="158"/>
      <c r="AD71" s="159"/>
      <c r="AE71" s="160"/>
      <c r="AF71" s="433"/>
      <c r="AG71" s="161"/>
    </row>
    <row r="72" spans="1:33" s="150" customFormat="1" ht="30" customHeight="1">
      <c r="A72" s="151" t="s">
        <v>42</v>
      </c>
      <c r="B72" s="484" t="s">
        <v>42</v>
      </c>
      <c r="C72" s="485"/>
      <c r="D72" s="486"/>
      <c r="E72" s="487" t="s">
        <v>178</v>
      </c>
      <c r="F72" s="142"/>
      <c r="G72" s="152"/>
      <c r="H72" s="152"/>
      <c r="I72" s="153"/>
      <c r="J72" s="153"/>
      <c r="K72" s="153"/>
      <c r="L72" s="153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5"/>
      <c r="Y72" s="155"/>
      <c r="Z72" s="218"/>
      <c r="AA72" s="156"/>
      <c r="AB72" s="157"/>
      <c r="AC72" s="158"/>
      <c r="AD72" s="162"/>
      <c r="AE72" s="160"/>
      <c r="AF72" s="434"/>
      <c r="AG72" s="161"/>
    </row>
    <row r="73" spans="1:33" s="63" customFormat="1" ht="30" customHeight="1">
      <c r="A73" s="423" t="s">
        <v>28</v>
      </c>
      <c r="B73" s="424"/>
      <c r="C73" s="424"/>
      <c r="D73" s="424"/>
      <c r="E73" s="424"/>
      <c r="F73" s="425"/>
      <c r="G73" s="121"/>
      <c r="H73" s="122"/>
      <c r="I73" s="123">
        <f>+I40+I62</f>
        <v>844000000</v>
      </c>
      <c r="J73" s="124"/>
      <c r="K73" s="124"/>
      <c r="L73" s="123">
        <f>+L40+L62</f>
        <v>2461180041</v>
      </c>
      <c r="M73" s="124"/>
      <c r="N73" s="124"/>
      <c r="O73" s="123">
        <f>+O40+O62</f>
        <v>3368407124</v>
      </c>
      <c r="P73" s="123"/>
      <c r="Q73" s="123">
        <f>+Q40+Q62</f>
        <v>438822163</v>
      </c>
      <c r="R73" s="123"/>
      <c r="S73" s="123">
        <f>+S40+S62</f>
        <v>744958188</v>
      </c>
      <c r="T73" s="123"/>
      <c r="U73" s="123">
        <f>+U40+U62</f>
        <v>718844534</v>
      </c>
      <c r="V73" s="123"/>
      <c r="W73" s="123">
        <f>+W40+W62</f>
        <v>804721873</v>
      </c>
      <c r="X73" s="125"/>
      <c r="Y73" s="123">
        <f>+Q73+S73+U73+W73</f>
        <v>2707346758</v>
      </c>
      <c r="Z73" s="215"/>
      <c r="AA73" s="126">
        <f>+Y73/O73*100%</f>
        <v>0.80374689232488394</v>
      </c>
      <c r="AB73" s="127"/>
      <c r="AC73" s="123">
        <f>+AC40+AC62</f>
        <v>4944113809</v>
      </c>
      <c r="AD73" s="129"/>
      <c r="AE73" s="130">
        <f>+AC73/I73*100%</f>
        <v>5.8579547500000002</v>
      </c>
      <c r="AF73" s="89"/>
      <c r="AG73" s="131"/>
    </row>
    <row r="74" spans="1:33" s="63" customFormat="1" ht="35.1" customHeight="1">
      <c r="A74" s="426"/>
      <c r="B74" s="427"/>
      <c r="C74" s="427"/>
      <c r="D74" s="427"/>
      <c r="E74" s="427"/>
      <c r="F74" s="427"/>
      <c r="G74" s="427"/>
      <c r="H74" s="427"/>
      <c r="I74" s="428" t="s">
        <v>29</v>
      </c>
      <c r="J74" s="428"/>
      <c r="K74" s="428"/>
      <c r="L74" s="428"/>
      <c r="M74" s="428"/>
      <c r="N74" s="428"/>
      <c r="O74" s="428"/>
      <c r="P74" s="428"/>
      <c r="Q74" s="428"/>
      <c r="R74" s="428"/>
      <c r="S74" s="428"/>
      <c r="T74" s="428"/>
      <c r="U74" s="428"/>
      <c r="V74" s="428"/>
      <c r="W74" s="428"/>
      <c r="X74" s="428"/>
      <c r="Y74" s="429"/>
      <c r="Z74" s="211">
        <f>+(Z41+Z63)/2</f>
        <v>0.9994917081188075</v>
      </c>
      <c r="AA74" s="74">
        <f>IFERROR(Y73/O73,0)</f>
        <v>0.80374689232488394</v>
      </c>
      <c r="AB74" s="75"/>
      <c r="AC74" s="80"/>
      <c r="AD74" s="77"/>
      <c r="AE74" s="77"/>
      <c r="AF74" s="89"/>
      <c r="AG74" s="62"/>
    </row>
    <row r="75" spans="1:33" s="63" customFormat="1" ht="35.1" customHeight="1">
      <c r="A75" s="78"/>
      <c r="B75" s="79"/>
      <c r="C75" s="79"/>
      <c r="D75" s="79"/>
      <c r="E75" s="79"/>
      <c r="F75" s="79"/>
      <c r="G75" s="79"/>
      <c r="H75" s="79"/>
      <c r="I75" s="428" t="s">
        <v>30</v>
      </c>
      <c r="J75" s="428"/>
      <c r="K75" s="428"/>
      <c r="L75" s="428"/>
      <c r="M75" s="428"/>
      <c r="N75" s="428"/>
      <c r="O75" s="428"/>
      <c r="P75" s="428"/>
      <c r="Q75" s="428"/>
      <c r="R75" s="428"/>
      <c r="S75" s="428"/>
      <c r="T75" s="428"/>
      <c r="U75" s="428"/>
      <c r="V75" s="428"/>
      <c r="W75" s="428"/>
      <c r="X75" s="428"/>
      <c r="Y75" s="429"/>
      <c r="Z75" s="212" t="str">
        <f>IF(Z74&gt;0.9,"Sangat Tinggi",IF(Z74&gt;0.75,"Tinggi",IF(Z74&gt;0.65,"Sedang",IF(Z74&gt;0.5,"Rendah","Sangat Rendah"))))</f>
        <v>Sangat Tinggi</v>
      </c>
      <c r="AA75" s="77" t="str">
        <f>IF(AA74&gt;0.9,"Sangat Tinggi",IF(AA74&gt;0.75,"Tinggi",IF(AA74&gt;0.65,"Sedang",IF(AA74&gt;0.5,"Rendah","Sangat Rendah"))))</f>
        <v>Tinggi</v>
      </c>
      <c r="AB75" s="75"/>
      <c r="AC75" s="80"/>
      <c r="AD75" s="77"/>
      <c r="AE75" s="77"/>
      <c r="AF75" s="89"/>
      <c r="AG75" s="62"/>
    </row>
    <row r="76" spans="1:33" s="63" customFormat="1" ht="35.1" customHeight="1">
      <c r="A76" s="81"/>
      <c r="B76" s="82"/>
      <c r="C76" s="82"/>
      <c r="D76" s="82"/>
      <c r="E76" s="82"/>
      <c r="F76" s="82"/>
      <c r="G76" s="82"/>
      <c r="H76" s="82"/>
      <c r="I76" s="430" t="s">
        <v>31</v>
      </c>
      <c r="J76" s="430"/>
      <c r="K76" s="430"/>
      <c r="L76" s="430"/>
      <c r="M76" s="430"/>
      <c r="N76" s="430"/>
      <c r="O76" s="430"/>
      <c r="P76" s="430"/>
      <c r="Q76" s="430"/>
      <c r="R76" s="430"/>
      <c r="S76" s="430"/>
      <c r="T76" s="430"/>
      <c r="U76" s="430"/>
      <c r="V76" s="430"/>
      <c r="W76" s="430"/>
      <c r="X76" s="430"/>
      <c r="Y76" s="431"/>
      <c r="Z76" s="213">
        <f>+(0+Z74*O73)/O73</f>
        <v>0.9994917081188075</v>
      </c>
      <c r="AA76" s="83">
        <f>(0+Y73)/O73</f>
        <v>0.80374689232488394</v>
      </c>
      <c r="AB76" s="84"/>
      <c r="AC76" s="85"/>
      <c r="AD76" s="86"/>
      <c r="AE76" s="86"/>
      <c r="AF76" s="89"/>
      <c r="AG76" s="163"/>
    </row>
    <row r="77" spans="1:33" s="63" customFormat="1" ht="35.1" customHeight="1">
      <c r="A77" s="78"/>
      <c r="B77" s="79"/>
      <c r="C77" s="79"/>
      <c r="D77" s="79"/>
      <c r="E77" s="79"/>
      <c r="F77" s="79"/>
      <c r="G77" s="79"/>
      <c r="H77" s="79"/>
      <c r="I77" s="73"/>
      <c r="J77" s="427" t="s">
        <v>32</v>
      </c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  <c r="X77" s="427"/>
      <c r="Y77" s="432"/>
      <c r="Z77" s="212" t="str">
        <f>IF(Z76&gt;0.9,"Sangat Tinggi",IF(Z76&gt;0.75,"Tinggi",IF(Z76&gt;0.65,"Sedang",IF(Z76&gt;0.5,"Rendah","Sangat Rendah"))))</f>
        <v>Sangat Tinggi</v>
      </c>
      <c r="AA77" s="77" t="str">
        <f>IF(AA76&gt;0.9,"Sangat Tinggi",IF(AA76&gt;0.75,"Tinggi",IF(AA76&gt;0.65,"Sedang",IF(AA76&gt;0.5,"Rendah","Sangat Rendah"))))</f>
        <v>Tinggi</v>
      </c>
      <c r="AB77" s="75"/>
      <c r="AC77" s="80"/>
      <c r="AD77" s="77"/>
      <c r="AE77" s="77"/>
      <c r="AF77" s="89"/>
      <c r="AG77" s="140"/>
    </row>
    <row r="78" spans="1:33" s="150" customFormat="1" ht="30" customHeight="1">
      <c r="A78" s="164"/>
      <c r="B78" s="165"/>
      <c r="C78" s="165"/>
      <c r="D78" s="34"/>
      <c r="E78" s="34"/>
      <c r="F78" s="165"/>
      <c r="G78" s="63"/>
      <c r="H78" s="63"/>
      <c r="I78" s="166"/>
      <c r="J78" s="166"/>
      <c r="K78" s="166"/>
      <c r="L78" s="166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8"/>
      <c r="Y78" s="168"/>
      <c r="Z78" s="219"/>
      <c r="AA78" s="169"/>
      <c r="AB78" s="170"/>
      <c r="AC78" s="171"/>
      <c r="AD78" s="172"/>
      <c r="AE78" s="172"/>
      <c r="AF78" s="173"/>
      <c r="AG78" s="174"/>
    </row>
    <row r="79" spans="1:33" s="150" customFormat="1" ht="30" customHeight="1">
      <c r="A79" s="165"/>
      <c r="B79" s="165"/>
      <c r="C79" s="165"/>
      <c r="D79" s="34"/>
      <c r="E79" s="34"/>
      <c r="F79" s="165"/>
      <c r="G79" s="63"/>
      <c r="H79" s="63"/>
      <c r="I79" s="166"/>
      <c r="J79" s="166"/>
      <c r="K79" s="166"/>
      <c r="L79" s="166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8"/>
      <c r="Y79" s="168"/>
      <c r="Z79" s="219"/>
      <c r="AA79" s="225"/>
      <c r="AB79" s="226"/>
      <c r="AC79" s="227"/>
      <c r="AD79" s="228"/>
      <c r="AE79" s="228"/>
      <c r="AF79" s="229"/>
      <c r="AG79" s="230"/>
    </row>
    <row r="80" spans="1:33" s="150" customFormat="1" ht="70.5" customHeight="1">
      <c r="A80" s="175" t="s">
        <v>43</v>
      </c>
      <c r="B80" s="175" t="s">
        <v>44</v>
      </c>
      <c r="C80" s="176" t="s">
        <v>45</v>
      </c>
      <c r="D80" s="177"/>
      <c r="E80" s="178"/>
      <c r="F80" s="165"/>
      <c r="G80" s="63"/>
      <c r="H80" s="63"/>
      <c r="I80" s="166"/>
      <c r="J80" s="166"/>
      <c r="K80" s="166"/>
      <c r="L80" s="166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8"/>
      <c r="Y80" s="222"/>
      <c r="Z80" s="219"/>
      <c r="AA80" s="225"/>
      <c r="AB80" s="488" t="s">
        <v>147</v>
      </c>
      <c r="AC80" s="488"/>
      <c r="AD80" s="488"/>
      <c r="AE80" s="488"/>
      <c r="AF80" s="488"/>
      <c r="AG80" s="488"/>
    </row>
    <row r="81" spans="1:41" s="150" customFormat="1" ht="30" customHeight="1">
      <c r="A81" s="179" t="s">
        <v>46</v>
      </c>
      <c r="B81" s="180" t="s">
        <v>47</v>
      </c>
      <c r="C81" s="181" t="s">
        <v>48</v>
      </c>
      <c r="D81" s="182"/>
      <c r="E81" s="183"/>
      <c r="F81" s="165"/>
      <c r="G81" s="63"/>
      <c r="H81" s="63"/>
      <c r="I81" s="166"/>
      <c r="J81" s="166"/>
      <c r="K81" s="166"/>
      <c r="L81" s="166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8"/>
      <c r="Y81" s="223"/>
      <c r="Z81" s="219"/>
      <c r="AA81" s="225"/>
      <c r="AB81" s="488" t="s">
        <v>179</v>
      </c>
      <c r="AC81" s="488"/>
      <c r="AD81" s="488"/>
      <c r="AE81" s="488"/>
      <c r="AF81" s="488"/>
      <c r="AG81" s="488"/>
    </row>
    <row r="82" spans="1:41" s="150" customFormat="1" ht="30" customHeight="1">
      <c r="A82" s="179" t="s">
        <v>49</v>
      </c>
      <c r="B82" s="180" t="s">
        <v>50</v>
      </c>
      <c r="C82" s="181" t="s">
        <v>51</v>
      </c>
      <c r="D82" s="182"/>
      <c r="E82" s="183"/>
      <c r="F82" s="165"/>
      <c r="G82" s="63"/>
      <c r="H82" s="63"/>
      <c r="I82" s="166"/>
      <c r="J82" s="166"/>
      <c r="K82" s="166"/>
      <c r="L82" s="166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8"/>
      <c r="Y82" s="223"/>
      <c r="Z82" s="219"/>
      <c r="AA82" s="225"/>
      <c r="AB82" s="488"/>
      <c r="AC82" s="488"/>
      <c r="AD82" s="488"/>
      <c r="AE82" s="488"/>
      <c r="AF82" s="488"/>
      <c r="AG82" s="488"/>
    </row>
    <row r="83" spans="1:41" s="150" customFormat="1" ht="30" customHeight="1">
      <c r="A83" s="179" t="s">
        <v>52</v>
      </c>
      <c r="B83" s="180" t="s">
        <v>53</v>
      </c>
      <c r="C83" s="181" t="s">
        <v>54</v>
      </c>
      <c r="D83" s="182"/>
      <c r="E83" s="183"/>
      <c r="F83" s="165"/>
      <c r="G83" s="63"/>
      <c r="H83" s="63"/>
      <c r="I83" s="166"/>
      <c r="J83" s="166"/>
      <c r="K83" s="166"/>
      <c r="L83" s="166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8"/>
      <c r="Y83" s="223"/>
      <c r="Z83" s="219"/>
      <c r="AA83" s="225"/>
      <c r="AB83" s="488"/>
      <c r="AC83" s="488"/>
      <c r="AD83" s="488"/>
      <c r="AE83" s="488"/>
      <c r="AF83" s="488"/>
      <c r="AG83" s="488"/>
    </row>
    <row r="84" spans="1:41" s="150" customFormat="1" ht="30" customHeight="1">
      <c r="A84" s="179" t="s">
        <v>55</v>
      </c>
      <c r="B84" s="180" t="s">
        <v>56</v>
      </c>
      <c r="C84" s="181" t="s">
        <v>57</v>
      </c>
      <c r="D84" s="182"/>
      <c r="E84" s="183"/>
      <c r="F84" s="165"/>
      <c r="G84" s="63"/>
      <c r="H84" s="63"/>
      <c r="I84" s="166"/>
      <c r="J84" s="166"/>
      <c r="K84" s="166"/>
      <c r="L84" s="166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8"/>
      <c r="Y84" s="223"/>
      <c r="Z84" s="219"/>
      <c r="AA84" s="225"/>
      <c r="AB84" s="488" t="s">
        <v>180</v>
      </c>
      <c r="AC84" s="488"/>
      <c r="AD84" s="488"/>
      <c r="AE84" s="488"/>
      <c r="AF84" s="488"/>
      <c r="AG84" s="488"/>
    </row>
    <row r="85" spans="1:41" s="186" customFormat="1" ht="32.450000000000003" customHeight="1">
      <c r="A85" s="179" t="s">
        <v>55</v>
      </c>
      <c r="B85" s="180" t="s">
        <v>58</v>
      </c>
      <c r="C85" s="181" t="s">
        <v>59</v>
      </c>
      <c r="D85" s="182"/>
      <c r="E85" s="183"/>
      <c r="F85" s="184"/>
      <c r="G85" s="184"/>
      <c r="H85" s="184"/>
      <c r="I85" s="184"/>
      <c r="J85" s="184"/>
      <c r="K85" s="184"/>
      <c r="L85" s="185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224"/>
      <c r="Z85" s="219"/>
      <c r="AA85" s="225"/>
      <c r="AB85" s="489" t="s">
        <v>181</v>
      </c>
      <c r="AC85" s="489"/>
      <c r="AD85" s="489"/>
      <c r="AE85" s="489"/>
      <c r="AF85" s="489"/>
      <c r="AG85" s="489"/>
      <c r="AH85" s="184"/>
    </row>
    <row r="86" spans="1:41" s="188" customFormat="1" ht="18">
      <c r="A86" s="187"/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1"/>
      <c r="AA86" s="11"/>
      <c r="AB86" s="488" t="s">
        <v>182</v>
      </c>
      <c r="AC86" s="488"/>
      <c r="AD86" s="488"/>
      <c r="AE86" s="488"/>
      <c r="AF86" s="488"/>
      <c r="AG86" s="488"/>
      <c r="AH86" s="187"/>
    </row>
    <row r="87" spans="1:41">
      <c r="AA87" s="199"/>
      <c r="AB87" s="199"/>
      <c r="AC87" s="199"/>
      <c r="AD87" s="199"/>
      <c r="AE87" s="199"/>
      <c r="AF87" s="231"/>
      <c r="AG87" s="199"/>
    </row>
    <row r="88" spans="1:41" s="189" customFormat="1" ht="41.45" customHeight="1">
      <c r="A88" s="421" t="s">
        <v>60</v>
      </c>
      <c r="B88" s="421"/>
      <c r="C88" s="421"/>
      <c r="D88" s="421"/>
      <c r="E88" s="421"/>
      <c r="G88" s="190"/>
      <c r="H88" s="191"/>
      <c r="I88" s="190"/>
      <c r="J88" s="190"/>
      <c r="K88" s="191"/>
      <c r="L88" s="192"/>
      <c r="M88" s="193"/>
      <c r="N88" s="194"/>
      <c r="O88" s="195"/>
      <c r="P88" s="195"/>
      <c r="Q88" s="195"/>
      <c r="R88" s="195"/>
      <c r="S88" s="195"/>
      <c r="T88" s="195"/>
      <c r="U88" s="195"/>
      <c r="V88" s="195"/>
      <c r="W88" s="195"/>
      <c r="Z88" s="196"/>
      <c r="AA88" s="196"/>
      <c r="AB88" s="196"/>
      <c r="AC88" s="196"/>
      <c r="AD88" s="196"/>
      <c r="AE88" s="196"/>
      <c r="AF88" s="196"/>
    </row>
    <row r="89" spans="1:41" s="199" customFormat="1" ht="20.100000000000001" customHeight="1">
      <c r="A89" s="197" t="s">
        <v>61</v>
      </c>
      <c r="B89" s="422" t="s">
        <v>62</v>
      </c>
      <c r="C89" s="422"/>
      <c r="D89" s="422"/>
      <c r="E89" s="422"/>
      <c r="F89" s="422"/>
      <c r="G89" s="422"/>
      <c r="H89" s="422"/>
      <c r="I89" s="422"/>
      <c r="J89" s="422"/>
      <c r="K89" s="422"/>
      <c r="L89" s="422"/>
      <c r="M89" s="422"/>
      <c r="N89" s="422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220"/>
      <c r="AA89" s="220"/>
      <c r="AB89" s="220"/>
      <c r="AC89" s="220"/>
      <c r="AD89" s="220"/>
      <c r="AE89" s="220"/>
      <c r="AF89" s="220"/>
      <c r="AG89" s="220"/>
      <c r="AH89" s="198"/>
      <c r="AI89" s="198"/>
      <c r="AJ89" s="198"/>
      <c r="AK89" s="198"/>
      <c r="AL89" s="198"/>
      <c r="AM89" s="198"/>
      <c r="AN89" s="10"/>
      <c r="AO89" s="2"/>
    </row>
    <row r="90" spans="1:41" s="199" customFormat="1" ht="20.100000000000001" customHeight="1">
      <c r="A90" s="197" t="s">
        <v>63</v>
      </c>
      <c r="B90" s="200" t="s">
        <v>95</v>
      </c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220"/>
      <c r="AA90" s="220"/>
      <c r="AB90" s="220"/>
      <c r="AC90" s="220"/>
      <c r="AD90" s="220"/>
      <c r="AE90" s="220"/>
      <c r="AF90" s="220"/>
      <c r="AG90" s="220"/>
      <c r="AH90" s="198"/>
      <c r="AI90" s="198"/>
      <c r="AJ90" s="198"/>
      <c r="AK90" s="198"/>
      <c r="AL90" s="198"/>
      <c r="AM90" s="198"/>
      <c r="AN90" s="10"/>
      <c r="AO90" s="2"/>
    </row>
    <row r="91" spans="1:41" s="199" customFormat="1" ht="20.100000000000001" customHeight="1">
      <c r="A91" s="197" t="s">
        <v>64</v>
      </c>
      <c r="B91" s="200" t="s">
        <v>65</v>
      </c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220"/>
      <c r="AA91" s="220"/>
      <c r="AB91" s="220"/>
      <c r="AC91" s="220"/>
      <c r="AD91" s="220"/>
      <c r="AE91" s="220"/>
      <c r="AF91" s="220"/>
      <c r="AG91" s="220"/>
      <c r="AH91" s="198"/>
      <c r="AI91" s="198"/>
      <c r="AJ91" s="198"/>
      <c r="AK91" s="198"/>
      <c r="AL91" s="198"/>
      <c r="AM91" s="198"/>
      <c r="AN91" s="10"/>
      <c r="AO91" s="2"/>
    </row>
    <row r="92" spans="1:41" s="199" customFormat="1" ht="20.100000000000001" customHeight="1">
      <c r="A92" s="197" t="s">
        <v>66</v>
      </c>
      <c r="B92" s="200" t="s">
        <v>67</v>
      </c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220"/>
      <c r="AA92" s="220"/>
      <c r="AB92" s="220"/>
      <c r="AC92" s="220"/>
      <c r="AD92" s="220"/>
      <c r="AE92" s="220"/>
      <c r="AF92" s="220"/>
      <c r="AG92" s="220"/>
      <c r="AH92" s="198"/>
      <c r="AI92" s="198"/>
      <c r="AJ92" s="198"/>
      <c r="AK92" s="198"/>
      <c r="AL92" s="198"/>
      <c r="AM92" s="198"/>
      <c r="AN92" s="10"/>
      <c r="AO92" s="2"/>
    </row>
    <row r="93" spans="1:41" s="199" customFormat="1" ht="20.100000000000001" customHeight="1">
      <c r="A93" s="197" t="s">
        <v>68</v>
      </c>
      <c r="B93" s="200" t="s">
        <v>96</v>
      </c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220"/>
      <c r="AA93" s="220"/>
      <c r="AB93" s="220"/>
      <c r="AC93" s="220"/>
      <c r="AD93" s="220"/>
      <c r="AE93" s="220"/>
      <c r="AF93" s="220"/>
      <c r="AG93" s="220"/>
      <c r="AH93" s="198"/>
      <c r="AI93" s="198"/>
      <c r="AJ93" s="198"/>
      <c r="AK93" s="198"/>
      <c r="AL93" s="198"/>
      <c r="AM93" s="198"/>
      <c r="AN93" s="10"/>
      <c r="AO93" s="2"/>
    </row>
    <row r="94" spans="1:41" s="199" customFormat="1" ht="20.100000000000001" customHeight="1">
      <c r="A94" s="197" t="s">
        <v>69</v>
      </c>
      <c r="B94" s="200" t="s">
        <v>70</v>
      </c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220"/>
      <c r="AA94" s="220"/>
      <c r="AB94" s="220"/>
      <c r="AC94" s="220"/>
      <c r="AD94" s="220"/>
      <c r="AE94" s="220"/>
      <c r="AF94" s="220"/>
      <c r="AG94" s="220"/>
      <c r="AH94" s="198"/>
      <c r="AI94" s="198"/>
      <c r="AJ94" s="198"/>
      <c r="AK94" s="198"/>
      <c r="AL94" s="198"/>
      <c r="AM94" s="198"/>
      <c r="AN94" s="10"/>
      <c r="AO94" s="2"/>
    </row>
    <row r="95" spans="1:41" s="199" customFormat="1" ht="20.100000000000001" customHeight="1">
      <c r="A95" s="197"/>
      <c r="B95" s="200" t="s">
        <v>71</v>
      </c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220"/>
      <c r="AA95" s="220"/>
      <c r="AB95" s="220"/>
      <c r="AC95" s="220"/>
      <c r="AD95" s="220"/>
      <c r="AE95" s="220"/>
      <c r="AF95" s="220"/>
      <c r="AG95" s="220"/>
      <c r="AH95" s="198"/>
      <c r="AI95" s="198"/>
      <c r="AJ95" s="198"/>
      <c r="AK95" s="198"/>
      <c r="AL95" s="198"/>
      <c r="AM95" s="198"/>
      <c r="AN95" s="10"/>
      <c r="AO95" s="2"/>
    </row>
    <row r="96" spans="1:41" s="199" customFormat="1" ht="20.100000000000001" customHeight="1">
      <c r="A96" s="197"/>
      <c r="B96" s="200" t="s">
        <v>72</v>
      </c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220"/>
      <c r="AA96" s="220"/>
      <c r="AB96" s="220"/>
      <c r="AC96" s="220"/>
      <c r="AD96" s="220"/>
      <c r="AE96" s="220"/>
      <c r="AF96" s="220"/>
      <c r="AG96" s="220"/>
      <c r="AH96" s="198"/>
      <c r="AI96" s="198"/>
      <c r="AJ96" s="198"/>
      <c r="AK96" s="198"/>
      <c r="AL96" s="198"/>
      <c r="AM96" s="198"/>
      <c r="AN96" s="10"/>
      <c r="AO96" s="2"/>
    </row>
    <row r="97" spans="1:41" s="199" customFormat="1" ht="20.100000000000001" customHeight="1">
      <c r="A97" s="197" t="s">
        <v>73</v>
      </c>
      <c r="B97" s="200" t="s">
        <v>97</v>
      </c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220"/>
      <c r="AA97" s="220"/>
      <c r="AB97" s="220"/>
      <c r="AC97" s="220"/>
      <c r="AD97" s="220"/>
      <c r="AE97" s="220"/>
      <c r="AF97" s="220"/>
      <c r="AG97" s="220"/>
      <c r="AH97" s="198"/>
      <c r="AI97" s="198"/>
      <c r="AJ97" s="198"/>
      <c r="AK97" s="198"/>
      <c r="AL97" s="198"/>
      <c r="AM97" s="198"/>
      <c r="AN97" s="10"/>
      <c r="AO97" s="2"/>
    </row>
    <row r="98" spans="1:41" s="199" customFormat="1" ht="20.100000000000001" customHeight="1">
      <c r="A98" s="197"/>
      <c r="B98" s="200" t="s">
        <v>98</v>
      </c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220"/>
      <c r="AA98" s="220"/>
      <c r="AB98" s="220"/>
      <c r="AC98" s="220"/>
      <c r="AD98" s="220"/>
      <c r="AE98" s="220"/>
      <c r="AF98" s="220"/>
      <c r="AG98" s="220"/>
      <c r="AH98" s="198"/>
      <c r="AI98" s="198"/>
      <c r="AJ98" s="198"/>
      <c r="AK98" s="198"/>
      <c r="AL98" s="198"/>
      <c r="AM98" s="198"/>
      <c r="AN98" s="10"/>
      <c r="AO98" s="2"/>
    </row>
    <row r="99" spans="1:41" s="199" customFormat="1" ht="20.100000000000001" customHeight="1">
      <c r="A99" s="197" t="s">
        <v>74</v>
      </c>
      <c r="B99" s="200" t="s">
        <v>99</v>
      </c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220"/>
      <c r="AA99" s="220"/>
      <c r="AB99" s="220"/>
      <c r="AC99" s="220"/>
      <c r="AD99" s="220"/>
      <c r="AE99" s="220"/>
      <c r="AF99" s="220"/>
      <c r="AG99" s="220"/>
      <c r="AH99" s="198"/>
      <c r="AI99" s="198"/>
      <c r="AJ99" s="198"/>
      <c r="AK99" s="198"/>
      <c r="AL99" s="198"/>
      <c r="AM99" s="198"/>
      <c r="AN99" s="10"/>
      <c r="AO99" s="2"/>
    </row>
    <row r="100" spans="1:41" s="199" customFormat="1" ht="20.100000000000001" customHeight="1">
      <c r="A100" s="197"/>
      <c r="B100" s="200" t="s">
        <v>100</v>
      </c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220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</row>
    <row r="101" spans="1:41" s="199" customFormat="1" ht="20.100000000000001" customHeight="1">
      <c r="A101" s="197" t="s">
        <v>75</v>
      </c>
      <c r="B101" s="200" t="s">
        <v>101</v>
      </c>
      <c r="C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220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</row>
    <row r="102" spans="1:41" s="199" customFormat="1" ht="20.100000000000001" customHeight="1">
      <c r="A102" s="197" t="s">
        <v>76</v>
      </c>
      <c r="B102" s="200" t="s">
        <v>77</v>
      </c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220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0"/>
      <c r="AO102" s="2"/>
    </row>
    <row r="103" spans="1:41" s="199" customFormat="1" ht="20.100000000000001" customHeight="1">
      <c r="A103" s="197" t="s">
        <v>78</v>
      </c>
      <c r="B103" s="200" t="s">
        <v>77</v>
      </c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220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0"/>
      <c r="AO103" s="2"/>
    </row>
    <row r="104" spans="1:41" s="199" customFormat="1" ht="20.100000000000001" customHeight="1">
      <c r="A104" s="197" t="s">
        <v>79</v>
      </c>
      <c r="B104" s="200" t="s">
        <v>77</v>
      </c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220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0"/>
      <c r="AO104" s="2"/>
    </row>
    <row r="105" spans="1:41" s="199" customFormat="1" ht="20.100000000000001" customHeight="1">
      <c r="A105" s="197" t="s">
        <v>80</v>
      </c>
      <c r="B105" s="200" t="s">
        <v>81</v>
      </c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220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0"/>
      <c r="AO105" s="2"/>
    </row>
    <row r="106" spans="1:41" s="199" customFormat="1" ht="20.100000000000001" customHeight="1">
      <c r="A106" s="197" t="s">
        <v>82</v>
      </c>
      <c r="B106" s="200" t="s">
        <v>83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220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98"/>
      <c r="AN106" s="10"/>
      <c r="AO106" s="2"/>
    </row>
    <row r="107" spans="1:41" s="199" customFormat="1" ht="20.100000000000001" customHeight="1">
      <c r="A107" s="201"/>
      <c r="B107" s="202" t="s">
        <v>84</v>
      </c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21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10"/>
      <c r="AO107" s="2"/>
    </row>
  </sheetData>
  <sheetProtection formatCells="0" formatColumns="0" formatRows="0" insertColumns="0" insertRows="0" insertHyperlinks="0" deleteColumns="0" deleteRows="0" sort="0" autoFilter="0" pivotTables="0"/>
  <mergeCells count="84">
    <mergeCell ref="V12:V13"/>
    <mergeCell ref="A1:AG1"/>
    <mergeCell ref="A3:AG3"/>
    <mergeCell ref="A4:AG4"/>
    <mergeCell ref="A5:AG5"/>
    <mergeCell ref="B8:C8"/>
    <mergeCell ref="G8:I8"/>
    <mergeCell ref="J8:L8"/>
    <mergeCell ref="M8:O8"/>
    <mergeCell ref="Z8:AA8"/>
    <mergeCell ref="P8:Y8"/>
    <mergeCell ref="G10:I11"/>
    <mergeCell ref="J10:L11"/>
    <mergeCell ref="M10:O11"/>
    <mergeCell ref="R9:S9"/>
    <mergeCell ref="T9:U9"/>
    <mergeCell ref="A10:A13"/>
    <mergeCell ref="B10:C11"/>
    <mergeCell ref="D10:D13"/>
    <mergeCell ref="E10:E13"/>
    <mergeCell ref="F10:F13"/>
    <mergeCell ref="C12:C13"/>
    <mergeCell ref="B12:B13"/>
    <mergeCell ref="X9:Y9"/>
    <mergeCell ref="Z10:AA11"/>
    <mergeCell ref="P9:Q9"/>
    <mergeCell ref="AB8:AC8"/>
    <mergeCell ref="AD8:AE8"/>
    <mergeCell ref="V9:W9"/>
    <mergeCell ref="X10:Y11"/>
    <mergeCell ref="AA12:AA13"/>
    <mergeCell ref="Z12:Z13"/>
    <mergeCell ref="W12:W13"/>
    <mergeCell ref="X12:X13"/>
    <mergeCell ref="Y12:Y13"/>
    <mergeCell ref="AG10:AG13"/>
    <mergeCell ref="AB12:AB13"/>
    <mergeCell ref="AC12:AC13"/>
    <mergeCell ref="AD12:AD13"/>
    <mergeCell ref="AE12:AE13"/>
    <mergeCell ref="AB10:AC11"/>
    <mergeCell ref="AD10:AE11"/>
    <mergeCell ref="AF10:AF13"/>
    <mergeCell ref="G12:H13"/>
    <mergeCell ref="I12:I13"/>
    <mergeCell ref="J12:K13"/>
    <mergeCell ref="Q12:Q13"/>
    <mergeCell ref="L12:L13"/>
    <mergeCell ref="P12:P13"/>
    <mergeCell ref="AF14:AF44"/>
    <mergeCell ref="A40:H40"/>
    <mergeCell ref="A41:H41"/>
    <mergeCell ref="I41:Y41"/>
    <mergeCell ref="I42:Y42"/>
    <mergeCell ref="I43:Y43"/>
    <mergeCell ref="J44:Y44"/>
    <mergeCell ref="S12:S13"/>
    <mergeCell ref="T12:T13"/>
    <mergeCell ref="U12:U13"/>
    <mergeCell ref="M12:N13"/>
    <mergeCell ref="O12:O13"/>
    <mergeCell ref="R12:R13"/>
    <mergeCell ref="AB85:AG85"/>
    <mergeCell ref="AB86:AG86"/>
    <mergeCell ref="AF45:AF72"/>
    <mergeCell ref="A62:F62"/>
    <mergeCell ref="A63:H63"/>
    <mergeCell ref="I63:Y63"/>
    <mergeCell ref="I64:Y64"/>
    <mergeCell ref="I65:Y65"/>
    <mergeCell ref="J66:Y66"/>
    <mergeCell ref="AB80:AG80"/>
    <mergeCell ref="AB81:AG81"/>
    <mergeCell ref="AB82:AG82"/>
    <mergeCell ref="AB83:AG83"/>
    <mergeCell ref="AB84:AG84"/>
    <mergeCell ref="A88:E88"/>
    <mergeCell ref="B89:N89"/>
    <mergeCell ref="A73:F73"/>
    <mergeCell ref="A74:H74"/>
    <mergeCell ref="I74:Y74"/>
    <mergeCell ref="I75:Y75"/>
    <mergeCell ref="I76:Y76"/>
    <mergeCell ref="J77:Y77"/>
  </mergeCells>
  <printOptions horizontalCentered="1"/>
  <pageMargins left="0.19685039370078741" right="0" top="0.27559055118110237" bottom="0.27559055118110237" header="0.31496062992125984" footer="0.31496062992125984"/>
  <pageSetup paperSize="5" scale="23" fitToHeight="100" orientation="landscape" horizontalDpi="4294967293" r:id="rId1"/>
  <headerFooter>
    <oddFooter>Page &amp;P</oddFooter>
  </headerFooter>
  <rowBreaks count="1" manualBreakCount="1">
    <brk id="87" max="3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CONTOH TC 19 </vt:lpstr>
      <vt:lpstr>'CONTOH TC 19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K</dc:creator>
  <cp:lastModifiedBy>ASUS</cp:lastModifiedBy>
  <cp:lastPrinted>2025-12-11T06:12:17Z</cp:lastPrinted>
  <dcterms:created xsi:type="dcterms:W3CDTF">2025-12-08T02:12:10Z</dcterms:created>
  <dcterms:modified xsi:type="dcterms:W3CDTF">2026-01-23T08:22:11Z</dcterms:modified>
</cp:coreProperties>
</file>